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O:\2023 Strata Plan #125 Budget Files\"/>
    </mc:Choice>
  </mc:AlternateContent>
  <xr:revisionPtr revIDLastSave="0" documentId="13_ncr:1_{E380182C-DE8B-4497-96AA-341E877C0ECB}" xr6:coauthVersionLast="47" xr6:coauthVersionMax="47" xr10:uidLastSave="{00000000-0000-0000-0000-000000000000}"/>
  <bookViews>
    <workbookView xWindow="-28920" yWindow="-120" windowWidth="29040" windowHeight="15840" activeTab="3" xr2:uid="{1F589B59-B6CA-47EE-93BF-607D5CD7DD50}"/>
  </bookViews>
  <sheets>
    <sheet name="Projected 2022 Income Statement" sheetId="1" r:id="rId1"/>
    <sheet name="Strata 125 BS Nov 2022 " sheetId="2" r:id="rId2"/>
    <sheet name="Strata 125 2022 Reserve funding" sheetId="3" r:id="rId3"/>
    <sheet name="2023 Strata #125 Budget" sheetId="4" r:id="rId4"/>
    <sheet name="2023 Strata #125 Budget Mthly" sheetId="5" r:id="rId5"/>
    <sheet name="MAJOR 2022" sheetId="9" r:id="rId6"/>
    <sheet name="CAPITAL 2022" sheetId="8" r:id="rId7"/>
    <sheet name="Payroll 2023" sheetId="6" r:id="rId8"/>
    <sheet name="FLOW 2022" sheetId="10" r:id="rId9"/>
    <sheet name="CAPEX 2023" sheetId="15" r:id="rId10"/>
    <sheet name="MAJOR 2023" sheetId="16" r:id="rId11"/>
    <sheet name="Pool &amp; Beach Furniture" sheetId="17" r:id="rId12"/>
    <sheet name="FLOW 2023" sheetId="14" r:id="rId13"/>
    <sheet name="Pool &amp; Beach Furniture (2)" sheetId="18" r:id="rId14"/>
  </sheets>
  <definedNames>
    <definedName name="ENERO" localSheetId="3">#REF!</definedName>
    <definedName name="ENERO" localSheetId="4">#REF!</definedName>
    <definedName name="ENERO" localSheetId="7">#REF!</definedName>
    <definedName name="ENERO">#REF!</definedName>
    <definedName name="_xlnm.Print_Area" localSheetId="3">'2023 Strata #125 Budget'!$A$8:$R$222</definedName>
    <definedName name="_xlnm.Print_Area" localSheetId="4">'2023 Strata #125 Budget Mthly'!#REF!</definedName>
    <definedName name="_xlnm.Print_Area" localSheetId="9">'CAPEX 2023'!$A$1:$D$32</definedName>
    <definedName name="_xlnm.Print_Area" localSheetId="6">'CAPITAL 2022'!$A$1:$O$33</definedName>
    <definedName name="_xlnm.Print_Area" localSheetId="8">'FLOW 2022'!$I$2:$P$29</definedName>
    <definedName name="_xlnm.Print_Area" localSheetId="12">'FLOW 2023'!$I$2:$P$29</definedName>
    <definedName name="_xlnm.Print_Area" localSheetId="5">'MAJOR 2022'!$B$2:$P$28</definedName>
    <definedName name="_xlnm.Print_Area" localSheetId="10">'MAJOR 2023'!$A$1:$E$15</definedName>
    <definedName name="_xlnm.Print_Area" localSheetId="0">'Projected 2022 Income Statement'!$D$4:$Y$222</definedName>
    <definedName name="_xlnm.Print_Area" localSheetId="1">'Strata 125 BS Nov 2022 '!$A$1:$D$41</definedName>
    <definedName name="_xlnm.Print_Titles" localSheetId="3">'2023 Strata #125 Budget'!$3:$5</definedName>
    <definedName name="_xlnm.Print_Titles" localSheetId="4">'2023 Strata #125 Budget Mthly'!$4:$6</definedName>
    <definedName name="_xlnm.Print_Titles" localSheetId="0">'Projected 2022 Income Statement'!$4:$6</definedName>
    <definedName name="rptacctgroupend" localSheetId="1">"ZZZZZZZZZZZZ"</definedName>
    <definedName name="rptacctgroupselect" localSheetId="1">0</definedName>
    <definedName name="rptacctgroupstart" localSheetId="1">" "</definedName>
    <definedName name="rptacctidend" localSheetId="1">"ZZZZZZZZZZZZZZZZZZZZZZZZZZZZZZZZZZZZZZZZZZZZZ"</definedName>
    <definedName name="rptacctidstart" localSheetId="1">"                                             "</definedName>
    <definedName name="rptcurr1" localSheetId="1">"      "</definedName>
    <definedName name="rptcurr10" localSheetId="1">" "</definedName>
    <definedName name="rptcurr2" localSheetId="1">"  "</definedName>
    <definedName name="rptcurr3" localSheetId="1">" "</definedName>
    <definedName name="rptcurr4" localSheetId="1">" "</definedName>
    <definedName name="rptcurr5" localSheetId="1">" "</definedName>
    <definedName name="rptcurr6" localSheetId="1">" "</definedName>
    <definedName name="rptcurr7" localSheetId="1">" "</definedName>
    <definedName name="rptcurr8" localSheetId="1">" "</definedName>
    <definedName name="rptcurr9" localSheetId="1">" "</definedName>
    <definedName name="rptgroupend" localSheetId="1">16</definedName>
    <definedName name="rptgroupstart" localSheetId="1">1</definedName>
    <definedName name="rptorderby" localSheetId="1">2</definedName>
    <definedName name="rptorderbysegid" localSheetId="1">1</definedName>
    <definedName name="rptperiod" localSheetId="1">6</definedName>
    <definedName name="rptprovtype" localSheetId="1">1</definedName>
    <definedName name="rptrange1" localSheetId="1">"ACCTGRPCOD &lt;= ""ZZZZZZZZZZZZ"""</definedName>
    <definedName name="rptsegend1" localSheetId="1">"ZZZZZZ"</definedName>
    <definedName name="rptsegend10" localSheetId="1">" "</definedName>
    <definedName name="rptsegend2" localSheetId="1">"ZZ"</definedName>
    <definedName name="rptsegend3" localSheetId="1">" "</definedName>
    <definedName name="rptsegend4" localSheetId="1">" "</definedName>
    <definedName name="rptsegend5" localSheetId="1">" "</definedName>
    <definedName name="rptsegend6" localSheetId="1">" "</definedName>
    <definedName name="rptsegend7" localSheetId="1">" "</definedName>
    <definedName name="rptsegend8" localSheetId="1">" "</definedName>
    <definedName name="rptsegend9" localSheetId="1">" "</definedName>
    <definedName name="rptsegoption1" localSheetId="1">1</definedName>
    <definedName name="rptsegoption10" localSheetId="1">0</definedName>
    <definedName name="rptsegoption2" localSheetId="1">1</definedName>
    <definedName name="rptsegoption3" localSheetId="1">0</definedName>
    <definedName name="rptsegoption4" localSheetId="1">0</definedName>
    <definedName name="rptsegoption5" localSheetId="1">0</definedName>
    <definedName name="rptsegoption6" localSheetId="1">0</definedName>
    <definedName name="rptsegoption7" localSheetId="1">0</definedName>
    <definedName name="rptsegoption8" localSheetId="1">0</definedName>
    <definedName name="rptsegoption9" localSheetId="1">0</definedName>
    <definedName name="rptsegstart1" localSheetId="1">" "</definedName>
    <definedName name="rptsegstart10" localSheetId="1">" "</definedName>
    <definedName name="rptsegstart2" localSheetId="1">"  "</definedName>
    <definedName name="rptsegstart3" localSheetId="1">" "</definedName>
    <definedName name="rptsegstart4" localSheetId="1">" "</definedName>
    <definedName name="rptsegstart5" localSheetId="1">" "</definedName>
    <definedName name="rptsegstart6" localSheetId="1">" "</definedName>
    <definedName name="rptsegstart7" localSheetId="1">" "</definedName>
    <definedName name="rptsegstart8" localSheetId="1">" "</definedName>
    <definedName name="rptsegstart9" localSheetId="1">" "</definedName>
    <definedName name="rptsortgroupend" localSheetId="1">"ZZZZZZZZZZZZ"</definedName>
    <definedName name="rptsortgroupstart" localSheetId="1">" "</definedName>
    <definedName name="rptyear" localSheetId="1">2018</definedName>
    <definedName name="spec">#REF!</definedName>
    <definedName name="TAB_MOIS" localSheetId="3">'2023 Strata #125 Budget'!#REF!</definedName>
    <definedName name="TAB_MOIS" localSheetId="4">#REF!</definedName>
    <definedName name="TAB_MOIS" localSheetId="7">#REF!</definedName>
    <definedName name="TAB_MOIS">'Projected 2022 Income Statement'!#REF!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2" i="14" l="1"/>
  <c r="M12" i="14"/>
  <c r="E27" i="18"/>
  <c r="E26" i="18"/>
  <c r="E25" i="18"/>
  <c r="E29" i="18" s="1"/>
  <c r="E24" i="18"/>
  <c r="E23" i="18"/>
  <c r="E22" i="18"/>
  <c r="E21" i="18"/>
  <c r="E20" i="18"/>
  <c r="E14" i="18"/>
  <c r="E13" i="18"/>
  <c r="E12" i="18"/>
  <c r="E11" i="18"/>
  <c r="E10" i="18"/>
  <c r="E8" i="18"/>
  <c r="E7" i="18"/>
  <c r="E6" i="18"/>
  <c r="E16" i="18" s="1"/>
  <c r="E31" i="18" s="1"/>
  <c r="D7" i="16"/>
  <c r="D11" i="16" s="1"/>
  <c r="D26" i="15"/>
  <c r="D30" i="15"/>
  <c r="N16" i="10"/>
  <c r="M16" i="10"/>
  <c r="N10" i="10"/>
  <c r="M10" i="10"/>
  <c r="I12" i="9"/>
  <c r="G12" i="9"/>
  <c r="G25" i="9" s="1"/>
  <c r="E12" i="9"/>
  <c r="M10" i="9"/>
  <c r="K10" i="9"/>
  <c r="G9" i="9"/>
  <c r="K9" i="9" s="1"/>
  <c r="M9" i="9" s="1"/>
  <c r="K8" i="9"/>
  <c r="M8" i="9" s="1"/>
  <c r="G8" i="9"/>
  <c r="K7" i="9"/>
  <c r="M7" i="9" s="1"/>
  <c r="G7" i="9"/>
  <c r="E28" i="8"/>
  <c r="I27" i="8"/>
  <c r="K27" i="8" s="1"/>
  <c r="M27" i="8" s="1"/>
  <c r="I26" i="8"/>
  <c r="K26" i="8" s="1"/>
  <c r="M26" i="8" s="1"/>
  <c r="G25" i="8"/>
  <c r="K25" i="8" s="1"/>
  <c r="M25" i="8" s="1"/>
  <c r="G24" i="8"/>
  <c r="I24" i="8" s="1"/>
  <c r="K24" i="8" s="1"/>
  <c r="M24" i="8" s="1"/>
  <c r="G23" i="8"/>
  <c r="K23" i="8" s="1"/>
  <c r="M23" i="8" s="1"/>
  <c r="G22" i="8"/>
  <c r="K22" i="8" s="1"/>
  <c r="M22" i="8" s="1"/>
  <c r="G21" i="8"/>
  <c r="K21" i="8" s="1"/>
  <c r="M21" i="8" s="1"/>
  <c r="G20" i="8"/>
  <c r="K20" i="8" s="1"/>
  <c r="M20" i="8" s="1"/>
  <c r="K19" i="8"/>
  <c r="M19" i="8" s="1"/>
  <c r="I19" i="8"/>
  <c r="G19" i="8"/>
  <c r="I18" i="8"/>
  <c r="G18" i="8"/>
  <c r="K18" i="8" s="1"/>
  <c r="M18" i="8" s="1"/>
  <c r="K17" i="8"/>
  <c r="M17" i="8" s="1"/>
  <c r="G17" i="8"/>
  <c r="K16" i="8"/>
  <c r="M16" i="8" s="1"/>
  <c r="G16" i="8"/>
  <c r="K15" i="8"/>
  <c r="M15" i="8" s="1"/>
  <c r="K14" i="8"/>
  <c r="M14" i="8" s="1"/>
  <c r="G14" i="8"/>
  <c r="K13" i="8"/>
  <c r="M13" i="8" s="1"/>
  <c r="G13" i="8"/>
  <c r="K12" i="8"/>
  <c r="M12" i="8" s="1"/>
  <c r="I12" i="8"/>
  <c r="G12" i="8"/>
  <c r="I11" i="8"/>
  <c r="K11" i="8" s="1"/>
  <c r="M11" i="8" s="1"/>
  <c r="G11" i="8"/>
  <c r="K10" i="8"/>
  <c r="M10" i="8" s="1"/>
  <c r="K9" i="8"/>
  <c r="M9" i="8" s="1"/>
  <c r="G8" i="8"/>
  <c r="K8" i="8" s="1"/>
  <c r="C13" i="3"/>
  <c r="C12" i="3"/>
  <c r="C11" i="3"/>
  <c r="C7" i="3"/>
  <c r="D39" i="2"/>
  <c r="D38" i="2"/>
  <c r="C36" i="2"/>
  <c r="D34" i="2"/>
  <c r="C27" i="2"/>
  <c r="C41" i="2" s="1"/>
  <c r="D32" i="2"/>
  <c r="D31" i="2"/>
  <c r="B27" i="2"/>
  <c r="D29" i="2"/>
  <c r="D28" i="2"/>
  <c r="D24" i="2"/>
  <c r="D23" i="2"/>
  <c r="D22" i="2"/>
  <c r="C21" i="2"/>
  <c r="B21" i="2"/>
  <c r="D21" i="2" s="1"/>
  <c r="D19" i="2"/>
  <c r="D18" i="2"/>
  <c r="C16" i="2"/>
  <c r="B16" i="2"/>
  <c r="D16" i="2" s="1"/>
  <c r="C11" i="2"/>
  <c r="C25" i="2" s="1"/>
  <c r="D9" i="2"/>
  <c r="B9" i="2"/>
  <c r="B8" i="2" s="1"/>
  <c r="D8" i="2"/>
  <c r="C8" i="2"/>
  <c r="G84" i="6"/>
  <c r="F84" i="6"/>
  <c r="G83" i="6"/>
  <c r="F83" i="6"/>
  <c r="G82" i="6"/>
  <c r="F82" i="6"/>
  <c r="G81" i="6"/>
  <c r="F81" i="6"/>
  <c r="G80" i="6"/>
  <c r="F80" i="6"/>
  <c r="G79" i="6"/>
  <c r="F79" i="6"/>
  <c r="G78" i="6"/>
  <c r="F78" i="6"/>
  <c r="G77" i="6"/>
  <c r="F77" i="6"/>
  <c r="A77" i="6"/>
  <c r="G76" i="6"/>
  <c r="F76" i="6"/>
  <c r="G75" i="6"/>
  <c r="F75" i="6"/>
  <c r="G74" i="6"/>
  <c r="F74" i="6"/>
  <c r="G73" i="6"/>
  <c r="F73" i="6"/>
  <c r="G72" i="6"/>
  <c r="F72" i="6"/>
  <c r="H67" i="6"/>
  <c r="I67" i="6" s="1"/>
  <c r="J67" i="6" s="1"/>
  <c r="K67" i="6" s="1"/>
  <c r="L67" i="6" s="1"/>
  <c r="M67" i="6" s="1"/>
  <c r="N67" i="6" s="1"/>
  <c r="O67" i="6" s="1"/>
  <c r="P67" i="6" s="1"/>
  <c r="Q67" i="6" s="1"/>
  <c r="R67" i="6" s="1"/>
  <c r="S67" i="6" s="1"/>
  <c r="G66" i="6"/>
  <c r="F66" i="6"/>
  <c r="G62" i="6"/>
  <c r="F62" i="6"/>
  <c r="G61" i="6"/>
  <c r="F61" i="6"/>
  <c r="G60" i="6"/>
  <c r="F60" i="6"/>
  <c r="G59" i="6"/>
  <c r="F59" i="6"/>
  <c r="G58" i="6"/>
  <c r="F58" i="6"/>
  <c r="G57" i="6"/>
  <c r="F57" i="6"/>
  <c r="G56" i="6"/>
  <c r="F56" i="6"/>
  <c r="G55" i="6"/>
  <c r="F55" i="6"/>
  <c r="G54" i="6"/>
  <c r="F54" i="6"/>
  <c r="G53" i="6"/>
  <c r="F53" i="6"/>
  <c r="G52" i="6"/>
  <c r="A52" i="6"/>
  <c r="F52" i="6" s="1"/>
  <c r="S51" i="6"/>
  <c r="R51" i="6"/>
  <c r="Q51" i="6"/>
  <c r="P51" i="6"/>
  <c r="O51" i="6"/>
  <c r="N51" i="6"/>
  <c r="M51" i="6"/>
  <c r="L51" i="6"/>
  <c r="K51" i="6"/>
  <c r="J51" i="6"/>
  <c r="I51" i="6"/>
  <c r="H51" i="6"/>
  <c r="G51" i="6"/>
  <c r="F51" i="6"/>
  <c r="G50" i="6"/>
  <c r="F50" i="6"/>
  <c r="G49" i="6"/>
  <c r="F49" i="6"/>
  <c r="G40" i="6"/>
  <c r="F40" i="6"/>
  <c r="G39" i="6"/>
  <c r="F39" i="6"/>
  <c r="A39" i="6"/>
  <c r="G38" i="6"/>
  <c r="F38" i="6"/>
  <c r="A38" i="6"/>
  <c r="G37" i="6"/>
  <c r="F37" i="6"/>
  <c r="G36" i="6"/>
  <c r="F36" i="6"/>
  <c r="G35" i="6"/>
  <c r="F35" i="6"/>
  <c r="G34" i="6"/>
  <c r="F34" i="6"/>
  <c r="G33" i="6"/>
  <c r="F33" i="6"/>
  <c r="G32" i="6"/>
  <c r="F32" i="6"/>
  <c r="G31" i="6"/>
  <c r="F31" i="6"/>
  <c r="G30" i="6"/>
  <c r="F30" i="6"/>
  <c r="G29" i="6"/>
  <c r="F29" i="6"/>
  <c r="G28" i="6"/>
  <c r="F28" i="6"/>
  <c r="G27" i="6"/>
  <c r="F27" i="6"/>
  <c r="G26" i="6"/>
  <c r="F26" i="6"/>
  <c r="F22" i="6"/>
  <c r="H22" i="6" s="1"/>
  <c r="I22" i="6" s="1"/>
  <c r="J22" i="6" s="1"/>
  <c r="K22" i="6" s="1"/>
  <c r="L22" i="6" s="1"/>
  <c r="M22" i="6" s="1"/>
  <c r="N22" i="6" s="1"/>
  <c r="O22" i="6" s="1"/>
  <c r="P22" i="6" s="1"/>
  <c r="Q22" i="6" s="1"/>
  <c r="R22" i="6" s="1"/>
  <c r="S22" i="6" s="1"/>
  <c r="I21" i="6"/>
  <c r="J21" i="6" s="1"/>
  <c r="K21" i="6" s="1"/>
  <c r="L21" i="6" s="1"/>
  <c r="M21" i="6" s="1"/>
  <c r="N21" i="6" s="1"/>
  <c r="O21" i="6" s="1"/>
  <c r="P21" i="6" s="1"/>
  <c r="Q21" i="6" s="1"/>
  <c r="R21" i="6" s="1"/>
  <c r="S21" i="6" s="1"/>
  <c r="H21" i="6"/>
  <c r="F21" i="6"/>
  <c r="H20" i="6"/>
  <c r="I20" i="6" s="1"/>
  <c r="J20" i="6" s="1"/>
  <c r="K20" i="6" s="1"/>
  <c r="L20" i="6" s="1"/>
  <c r="M20" i="6" s="1"/>
  <c r="N20" i="6" s="1"/>
  <c r="O20" i="6" s="1"/>
  <c r="P20" i="6" s="1"/>
  <c r="Q20" i="6" s="1"/>
  <c r="R20" i="6" s="1"/>
  <c r="S20" i="6" s="1"/>
  <c r="F20" i="6"/>
  <c r="G19" i="6"/>
  <c r="F19" i="6"/>
  <c r="G18" i="6"/>
  <c r="F18" i="6"/>
  <c r="G17" i="6"/>
  <c r="F17" i="6"/>
  <c r="G16" i="6"/>
  <c r="A16" i="6"/>
  <c r="F16" i="6" s="1"/>
  <c r="G15" i="6"/>
  <c r="F15" i="6"/>
  <c r="G14" i="6"/>
  <c r="F14" i="6"/>
  <c r="G13" i="6"/>
  <c r="F13" i="6"/>
  <c r="G12" i="6"/>
  <c r="F12" i="6"/>
  <c r="G11" i="6"/>
  <c r="F11" i="6"/>
  <c r="G10" i="6"/>
  <c r="F10" i="6"/>
  <c r="G9" i="6"/>
  <c r="F9" i="6"/>
  <c r="T8" i="6"/>
  <c r="G8" i="6"/>
  <c r="F8" i="6"/>
  <c r="G7" i="6"/>
  <c r="F7" i="6"/>
  <c r="G6" i="6"/>
  <c r="F6" i="6"/>
  <c r="I4" i="6"/>
  <c r="I10" i="6" s="1"/>
  <c r="H4" i="6"/>
  <c r="E27" i="17"/>
  <c r="E26" i="17"/>
  <c r="E25" i="17"/>
  <c r="E29" i="17" s="1"/>
  <c r="E24" i="17"/>
  <c r="E23" i="17"/>
  <c r="E22" i="17"/>
  <c r="E21" i="17"/>
  <c r="E20" i="17"/>
  <c r="E14" i="17"/>
  <c r="E13" i="17"/>
  <c r="E12" i="17"/>
  <c r="E11" i="17"/>
  <c r="E10" i="17"/>
  <c r="E8" i="17"/>
  <c r="E7" i="17"/>
  <c r="E6" i="17"/>
  <c r="E16" i="17" s="1"/>
  <c r="E31" i="17" s="1"/>
  <c r="M12" i="9" l="1"/>
  <c r="K12" i="9"/>
  <c r="M8" i="8"/>
  <c r="M28" i="8" s="1"/>
  <c r="K28" i="8"/>
  <c r="G28" i="8"/>
  <c r="G35" i="8" s="1"/>
  <c r="I28" i="8"/>
  <c r="C45" i="2"/>
  <c r="C44" i="2"/>
  <c r="D27" i="2"/>
  <c r="D13" i="2"/>
  <c r="B11" i="2"/>
  <c r="D12" i="2"/>
  <c r="D37" i="2"/>
  <c r="D17" i="2"/>
  <c r="D33" i="2"/>
  <c r="D30" i="2"/>
  <c r="B36" i="2"/>
  <c r="D36" i="2" s="1"/>
  <c r="I14" i="6"/>
  <c r="H68" i="6"/>
  <c r="H66" i="6"/>
  <c r="H35" i="6"/>
  <c r="H31" i="6"/>
  <c r="H27" i="6"/>
  <c r="H76" i="6"/>
  <c r="H72" i="6"/>
  <c r="H61" i="6"/>
  <c r="H57" i="6"/>
  <c r="H53" i="6"/>
  <c r="H59" i="6"/>
  <c r="H83" i="6"/>
  <c r="H50" i="6"/>
  <c r="H26" i="6"/>
  <c r="H55" i="6"/>
  <c r="H37" i="6"/>
  <c r="H79" i="6"/>
  <c r="H33" i="6"/>
  <c r="H39" i="6"/>
  <c r="H34" i="6"/>
  <c r="H29" i="6"/>
  <c r="H30" i="6"/>
  <c r="H82" i="6"/>
  <c r="H75" i="6"/>
  <c r="H13" i="6"/>
  <c r="J13" i="6"/>
  <c r="I13" i="6"/>
  <c r="H10" i="6"/>
  <c r="J52" i="6"/>
  <c r="I59" i="6"/>
  <c r="H38" i="6"/>
  <c r="J38" i="6"/>
  <c r="I38" i="6"/>
  <c r="I76" i="6"/>
  <c r="I72" i="6"/>
  <c r="I73" i="6"/>
  <c r="I66" i="6"/>
  <c r="I55" i="6"/>
  <c r="I75" i="6"/>
  <c r="I18" i="6"/>
  <c r="I84" i="6"/>
  <c r="J4" i="6"/>
  <c r="J81" i="6" s="1"/>
  <c r="I80" i="6"/>
  <c r="I40" i="6"/>
  <c r="I58" i="6"/>
  <c r="I37" i="6"/>
  <c r="I35" i="6"/>
  <c r="I33" i="6"/>
  <c r="I31" i="6"/>
  <c r="I29" i="6"/>
  <c r="I27" i="6"/>
  <c r="I68" i="6"/>
  <c r="H6" i="6"/>
  <c r="H9" i="6"/>
  <c r="J9" i="6"/>
  <c r="I9" i="6"/>
  <c r="H14" i="6"/>
  <c r="I16" i="6"/>
  <c r="H16" i="6"/>
  <c r="H18" i="6"/>
  <c r="I6" i="6"/>
  <c r="I11" i="6"/>
  <c r="J28" i="6"/>
  <c r="I28" i="6"/>
  <c r="H28" i="6"/>
  <c r="I32" i="6"/>
  <c r="H32" i="6"/>
  <c r="I36" i="6"/>
  <c r="H36" i="6"/>
  <c r="I62" i="6"/>
  <c r="I8" i="6"/>
  <c r="H8" i="6"/>
  <c r="J17" i="6"/>
  <c r="I17" i="6"/>
  <c r="H17" i="6"/>
  <c r="H49" i="6"/>
  <c r="H74" i="6"/>
  <c r="I19" i="6"/>
  <c r="I74" i="6"/>
  <c r="I79" i="6"/>
  <c r="I39" i="6"/>
  <c r="H12" i="6"/>
  <c r="I56" i="6"/>
  <c r="H73" i="6"/>
  <c r="H84" i="6"/>
  <c r="H40" i="6"/>
  <c r="H80" i="6"/>
  <c r="H7" i="6"/>
  <c r="I12" i="6"/>
  <c r="H19" i="6"/>
  <c r="I50" i="6"/>
  <c r="I61" i="6"/>
  <c r="I78" i="6"/>
  <c r="I83" i="6"/>
  <c r="I81" i="6"/>
  <c r="H81" i="6"/>
  <c r="I52" i="6"/>
  <c r="H52" i="6"/>
  <c r="I7" i="6"/>
  <c r="H11" i="6"/>
  <c r="H15" i="6"/>
  <c r="J19" i="6"/>
  <c r="H54" i="6"/>
  <c r="J54" i="6"/>
  <c r="I60" i="6"/>
  <c r="H62" i="6"/>
  <c r="I15" i="6"/>
  <c r="I49" i="6"/>
  <c r="I77" i="6"/>
  <c r="H77" i="6"/>
  <c r="H78" i="6"/>
  <c r="J82" i="6"/>
  <c r="I82" i="6"/>
  <c r="I26" i="6"/>
  <c r="I30" i="6"/>
  <c r="J33" i="6"/>
  <c r="I34" i="6"/>
  <c r="I54" i="6"/>
  <c r="H58" i="6"/>
  <c r="J58" i="6"/>
  <c r="I53" i="6"/>
  <c r="I57" i="6"/>
  <c r="H56" i="6"/>
  <c r="H60" i="6"/>
  <c r="N18" i="14"/>
  <c r="N16" i="14"/>
  <c r="M16" i="14"/>
  <c r="O12" i="14"/>
  <c r="N10" i="14"/>
  <c r="M10" i="14"/>
  <c r="O8" i="10"/>
  <c r="O16" i="14"/>
  <c r="O16" i="10"/>
  <c r="O10" i="10"/>
  <c r="N18" i="10"/>
  <c r="D11" i="2" l="1"/>
  <c r="D25" i="2" s="1"/>
  <c r="B25" i="2"/>
  <c r="B41" i="2"/>
  <c r="D41" i="2" s="1"/>
  <c r="I63" i="6"/>
  <c r="J37" i="6"/>
  <c r="J75" i="6"/>
  <c r="J78" i="6"/>
  <c r="J36" i="6"/>
  <c r="I23" i="6"/>
  <c r="J16" i="6"/>
  <c r="J7" i="6"/>
  <c r="H69" i="6"/>
  <c r="D65" i="6"/>
  <c r="J55" i="6"/>
  <c r="J57" i="6"/>
  <c r="J8" i="6"/>
  <c r="J32" i="6"/>
  <c r="J12" i="6"/>
  <c r="I69" i="6"/>
  <c r="J29" i="6"/>
  <c r="J62" i="6"/>
  <c r="I85" i="6"/>
  <c r="H85" i="6"/>
  <c r="D71" i="6"/>
  <c r="H63" i="6"/>
  <c r="D48" i="6"/>
  <c r="I44" i="6"/>
  <c r="I45" i="6" s="1"/>
  <c r="I46" i="6" s="1"/>
  <c r="J73" i="6"/>
  <c r="J61" i="6"/>
  <c r="J83" i="6"/>
  <c r="J60" i="6"/>
  <c r="J50" i="6"/>
  <c r="J84" i="6"/>
  <c r="J72" i="6"/>
  <c r="K4" i="6"/>
  <c r="J79" i="6"/>
  <c r="J56" i="6"/>
  <c r="J80" i="6"/>
  <c r="J40" i="6"/>
  <c r="J39" i="6"/>
  <c r="J68" i="6"/>
  <c r="J14" i="6"/>
  <c r="J35" i="6"/>
  <c r="J31" i="6"/>
  <c r="J27" i="6"/>
  <c r="J34" i="6"/>
  <c r="J30" i="6"/>
  <c r="J26" i="6"/>
  <c r="J18" i="6"/>
  <c r="J10" i="6"/>
  <c r="J66" i="6"/>
  <c r="J69" i="6" s="1"/>
  <c r="J76" i="6"/>
  <c r="J6" i="6"/>
  <c r="J11" i="6"/>
  <c r="D25" i="6"/>
  <c r="H44" i="6"/>
  <c r="J77" i="6"/>
  <c r="J49" i="6"/>
  <c r="J59" i="6"/>
  <c r="J74" i="6"/>
  <c r="H23" i="6"/>
  <c r="D5" i="6"/>
  <c r="J53" i="6"/>
  <c r="J15" i="6"/>
  <c r="C9" i="3"/>
  <c r="O10" i="14"/>
  <c r="N12" i="10"/>
  <c r="N14" i="10" s="1"/>
  <c r="N20" i="10" s="1"/>
  <c r="N8" i="14" s="1"/>
  <c r="N14" i="14" s="1"/>
  <c r="N20" i="14" s="1"/>
  <c r="M12" i="10"/>
  <c r="O12" i="10" s="1"/>
  <c r="B45" i="2" l="1"/>
  <c r="B44" i="2"/>
  <c r="D44" i="2" s="1"/>
  <c r="J85" i="6"/>
  <c r="K68" i="6"/>
  <c r="K82" i="6"/>
  <c r="K78" i="6"/>
  <c r="K37" i="6"/>
  <c r="K33" i="6"/>
  <c r="K72" i="6"/>
  <c r="K55" i="6"/>
  <c r="K56" i="6"/>
  <c r="K19" i="6"/>
  <c r="L4" i="6"/>
  <c r="K6" i="6"/>
  <c r="K52" i="6"/>
  <c r="K76" i="6"/>
  <c r="K59" i="6"/>
  <c r="K77" i="6"/>
  <c r="K18" i="6"/>
  <c r="K81" i="6"/>
  <c r="K75" i="6"/>
  <c r="K14" i="6"/>
  <c r="K10" i="6"/>
  <c r="K60" i="6"/>
  <c r="K7" i="6"/>
  <c r="K11" i="6"/>
  <c r="K15" i="6"/>
  <c r="K57" i="6"/>
  <c r="K8" i="6"/>
  <c r="K17" i="6"/>
  <c r="K84" i="6"/>
  <c r="K28" i="6"/>
  <c r="K38" i="6"/>
  <c r="K29" i="6"/>
  <c r="K74" i="6"/>
  <c r="K83" i="6"/>
  <c r="K30" i="6"/>
  <c r="K36" i="6"/>
  <c r="K79" i="6"/>
  <c r="K31" i="6"/>
  <c r="K35" i="6"/>
  <c r="K9" i="6"/>
  <c r="K12" i="6"/>
  <c r="K40" i="6"/>
  <c r="K16" i="6"/>
  <c r="K34" i="6"/>
  <c r="K53" i="6"/>
  <c r="K50" i="6"/>
  <c r="K61" i="6"/>
  <c r="K58" i="6"/>
  <c r="K13" i="6"/>
  <c r="K49" i="6"/>
  <c r="K63" i="6" s="1"/>
  <c r="K80" i="6"/>
  <c r="K62" i="6"/>
  <c r="K26" i="6"/>
  <c r="K32" i="6"/>
  <c r="K73" i="6"/>
  <c r="K27" i="6"/>
  <c r="K54" i="6"/>
  <c r="K66" i="6"/>
  <c r="K69" i="6" s="1"/>
  <c r="K39" i="6"/>
  <c r="J63" i="6"/>
  <c r="H45" i="6"/>
  <c r="H46" i="6" s="1"/>
  <c r="J44" i="6"/>
  <c r="J45" i="6" s="1"/>
  <c r="J46" i="6" s="1"/>
  <c r="J23" i="6"/>
  <c r="M14" i="10"/>
  <c r="K85" i="6" l="1"/>
  <c r="K44" i="6"/>
  <c r="K45" i="6" s="1"/>
  <c r="K46" i="6" s="1"/>
  <c r="K23" i="6"/>
  <c r="L82" i="6"/>
  <c r="L78" i="6"/>
  <c r="L37" i="6"/>
  <c r="L33" i="6"/>
  <c r="L29" i="6"/>
  <c r="L59" i="6"/>
  <c r="L55" i="6"/>
  <c r="L84" i="6"/>
  <c r="M4" i="6"/>
  <c r="L15" i="6"/>
  <c r="L80" i="6"/>
  <c r="L40" i="6"/>
  <c r="L6" i="6"/>
  <c r="L77" i="6"/>
  <c r="L66" i="6"/>
  <c r="L69" i="6" s="1"/>
  <c r="L11" i="6"/>
  <c r="L57" i="6"/>
  <c r="L35" i="6"/>
  <c r="L31" i="6"/>
  <c r="L27" i="6"/>
  <c r="L18" i="6"/>
  <c r="L81" i="6"/>
  <c r="L14" i="6"/>
  <c r="L10" i="6"/>
  <c r="L68" i="6"/>
  <c r="L7" i="6"/>
  <c r="L16" i="6"/>
  <c r="L12" i="6"/>
  <c r="L74" i="6"/>
  <c r="L83" i="6"/>
  <c r="L19" i="6"/>
  <c r="L72" i="6"/>
  <c r="L52" i="6"/>
  <c r="L17" i="6"/>
  <c r="L50" i="6"/>
  <c r="L60" i="6"/>
  <c r="L9" i="6"/>
  <c r="L53" i="6"/>
  <c r="L36" i="6"/>
  <c r="L61" i="6"/>
  <c r="L26" i="6"/>
  <c r="L30" i="6"/>
  <c r="L8" i="6"/>
  <c r="L58" i="6"/>
  <c r="L28" i="6"/>
  <c r="L54" i="6"/>
  <c r="L13" i="6"/>
  <c r="L34" i="6"/>
  <c r="L39" i="6"/>
  <c r="L62" i="6"/>
  <c r="L38" i="6"/>
  <c r="L75" i="6"/>
  <c r="L49" i="6"/>
  <c r="L79" i="6"/>
  <c r="L76" i="6"/>
  <c r="L32" i="6"/>
  <c r="L73" i="6"/>
  <c r="L56" i="6"/>
  <c r="M18" i="10"/>
  <c r="O18" i="10" s="1"/>
  <c r="M18" i="14"/>
  <c r="O18" i="14" s="1"/>
  <c r="O14" i="10"/>
  <c r="L44" i="6" l="1"/>
  <c r="L45" i="6" s="1"/>
  <c r="L46" i="6" s="1"/>
  <c r="M81" i="6"/>
  <c r="M77" i="6"/>
  <c r="M68" i="6"/>
  <c r="M40" i="6"/>
  <c r="M78" i="6"/>
  <c r="M56" i="6"/>
  <c r="M19" i="6"/>
  <c r="N4" i="6"/>
  <c r="M14" i="6"/>
  <c r="M52" i="6"/>
  <c r="M35" i="6"/>
  <c r="M31" i="6"/>
  <c r="M27" i="6"/>
  <c r="M82" i="6"/>
  <c r="M60" i="6"/>
  <c r="M10" i="6"/>
  <c r="M7" i="6"/>
  <c r="M37" i="6"/>
  <c r="M33" i="6"/>
  <c r="M29" i="6"/>
  <c r="M6" i="6"/>
  <c r="M76" i="6"/>
  <c r="M15" i="6"/>
  <c r="M11" i="6"/>
  <c r="M49" i="6"/>
  <c r="M16" i="6"/>
  <c r="M72" i="6"/>
  <c r="M12" i="6"/>
  <c r="M8" i="6"/>
  <c r="M79" i="6"/>
  <c r="M18" i="6"/>
  <c r="M59" i="6"/>
  <c r="M9" i="6"/>
  <c r="M17" i="6"/>
  <c r="M50" i="6"/>
  <c r="M58" i="6"/>
  <c r="M54" i="6"/>
  <c r="M84" i="6"/>
  <c r="M75" i="6"/>
  <c r="M13" i="6"/>
  <c r="M30" i="6"/>
  <c r="M28" i="6"/>
  <c r="M26" i="6"/>
  <c r="M53" i="6"/>
  <c r="M66" i="6"/>
  <c r="M55" i="6"/>
  <c r="M34" i="6"/>
  <c r="M62" i="6"/>
  <c r="M74" i="6"/>
  <c r="M57" i="6"/>
  <c r="M83" i="6"/>
  <c r="M36" i="6"/>
  <c r="M80" i="6"/>
  <c r="M39" i="6"/>
  <c r="M73" i="6"/>
  <c r="M38" i="6"/>
  <c r="M61" i="6"/>
  <c r="M32" i="6"/>
  <c r="L85" i="6"/>
  <c r="L63" i="6"/>
  <c r="L23" i="6"/>
  <c r="M20" i="10"/>
  <c r="M8" i="14" s="1"/>
  <c r="O8" i="14" s="1"/>
  <c r="O20" i="10"/>
  <c r="M69" i="6" l="1"/>
  <c r="M23" i="6"/>
  <c r="M85" i="6"/>
  <c r="M44" i="6"/>
  <c r="M63" i="6"/>
  <c r="N68" i="6"/>
  <c r="N60" i="6"/>
  <c r="N56" i="6"/>
  <c r="N52" i="6"/>
  <c r="O4" i="6"/>
  <c r="N6" i="6"/>
  <c r="N78" i="6"/>
  <c r="N18" i="6"/>
  <c r="N14" i="6"/>
  <c r="N10" i="6"/>
  <c r="N81" i="6"/>
  <c r="N62" i="6"/>
  <c r="N37" i="6"/>
  <c r="N33" i="6"/>
  <c r="N29" i="6"/>
  <c r="N82" i="6"/>
  <c r="N77" i="6"/>
  <c r="N49" i="6"/>
  <c r="N16" i="6"/>
  <c r="N7" i="6"/>
  <c r="N12" i="6"/>
  <c r="N54" i="6"/>
  <c r="N17" i="6"/>
  <c r="N8" i="6"/>
  <c r="N19" i="6"/>
  <c r="N13" i="6"/>
  <c r="N28" i="6"/>
  <c r="N73" i="6"/>
  <c r="N50" i="6"/>
  <c r="N76" i="6"/>
  <c r="N35" i="6"/>
  <c r="N9" i="6"/>
  <c r="N38" i="6"/>
  <c r="N58" i="6"/>
  <c r="N61" i="6"/>
  <c r="N55" i="6"/>
  <c r="N66" i="6"/>
  <c r="N69" i="6" s="1"/>
  <c r="N75" i="6"/>
  <c r="N26" i="6"/>
  <c r="N44" i="6" s="1"/>
  <c r="N45" i="6" s="1"/>
  <c r="N46" i="6" s="1"/>
  <c r="N11" i="6"/>
  <c r="N34" i="6"/>
  <c r="N39" i="6"/>
  <c r="N74" i="6"/>
  <c r="N59" i="6"/>
  <c r="N30" i="6"/>
  <c r="N32" i="6"/>
  <c r="N15" i="6"/>
  <c r="N79" i="6"/>
  <c r="N31" i="6"/>
  <c r="N84" i="6"/>
  <c r="N36" i="6"/>
  <c r="N40" i="6"/>
  <c r="N53" i="6"/>
  <c r="N27" i="6"/>
  <c r="N83" i="6"/>
  <c r="N57" i="6"/>
  <c r="N80" i="6"/>
  <c r="N72" i="6"/>
  <c r="M14" i="14"/>
  <c r="M20" i="14" s="1"/>
  <c r="M45" i="6" l="1"/>
  <c r="M46" i="6" s="1"/>
  <c r="N23" i="6"/>
  <c r="O68" i="6"/>
  <c r="O54" i="6"/>
  <c r="O61" i="6"/>
  <c r="O83" i="6"/>
  <c r="O50" i="6"/>
  <c r="P4" i="6"/>
  <c r="O13" i="6"/>
  <c r="O62" i="6"/>
  <c r="O57" i="6"/>
  <c r="O27" i="6"/>
  <c r="O66" i="6"/>
  <c r="O69" i="6" s="1"/>
  <c r="O18" i="6"/>
  <c r="O26" i="6"/>
  <c r="O55" i="6"/>
  <c r="O49" i="6"/>
  <c r="O33" i="6"/>
  <c r="O30" i="6"/>
  <c r="O11" i="6"/>
  <c r="O77" i="6"/>
  <c r="O34" i="6"/>
  <c r="O38" i="6"/>
  <c r="O28" i="6"/>
  <c r="O52" i="6"/>
  <c r="O72" i="6"/>
  <c r="O31" i="6"/>
  <c r="O59" i="6"/>
  <c r="O35" i="6"/>
  <c r="O80" i="6"/>
  <c r="O15" i="6"/>
  <c r="O36" i="6"/>
  <c r="O19" i="6"/>
  <c r="O76" i="6"/>
  <c r="O84" i="6"/>
  <c r="O12" i="6"/>
  <c r="O8" i="6"/>
  <c r="O29" i="6"/>
  <c r="O10" i="6"/>
  <c r="O81" i="6"/>
  <c r="O53" i="6"/>
  <c r="O32" i="6"/>
  <c r="O78" i="6"/>
  <c r="O6" i="6"/>
  <c r="O79" i="6"/>
  <c r="O82" i="6"/>
  <c r="O37" i="6"/>
  <c r="O9" i="6"/>
  <c r="O17" i="6"/>
  <c r="O16" i="6"/>
  <c r="O39" i="6"/>
  <c r="O73" i="6"/>
  <c r="O58" i="6"/>
  <c r="O7" i="6"/>
  <c r="O60" i="6"/>
  <c r="O75" i="6"/>
  <c r="O56" i="6"/>
  <c r="O74" i="6"/>
  <c r="O14" i="6"/>
  <c r="O40" i="6"/>
  <c r="N85" i="6"/>
  <c r="N63" i="6"/>
  <c r="O14" i="14"/>
  <c r="O20" i="14" s="1"/>
  <c r="D214" i="5"/>
  <c r="D188" i="5"/>
  <c r="D150" i="5"/>
  <c r="D103" i="5"/>
  <c r="D69" i="5"/>
  <c r="D49" i="5"/>
  <c r="S185" i="5"/>
  <c r="S189" i="5"/>
  <c r="S192" i="5"/>
  <c r="S194" i="5"/>
  <c r="S199" i="5"/>
  <c r="S203" i="5"/>
  <c r="S212" i="5"/>
  <c r="S217" i="5"/>
  <c r="S220" i="5"/>
  <c r="S221" i="5"/>
  <c r="S222" i="5"/>
  <c r="S226" i="5"/>
  <c r="S230" i="5"/>
  <c r="S232" i="5"/>
  <c r="S234" i="5"/>
  <c r="S236" i="5"/>
  <c r="Q50" i="5"/>
  <c r="Q70" i="5" s="1"/>
  <c r="P50" i="5"/>
  <c r="P70" i="5" s="1"/>
  <c r="O50" i="5"/>
  <c r="O70" i="5" s="1"/>
  <c r="N50" i="5"/>
  <c r="N70" i="5" s="1"/>
  <c r="M50" i="5"/>
  <c r="M104" i="5" s="1"/>
  <c r="M151" i="5" s="1"/>
  <c r="M189" i="5" s="1"/>
  <c r="L50" i="5"/>
  <c r="L70" i="5" s="1"/>
  <c r="K50" i="5"/>
  <c r="K104" i="5" s="1"/>
  <c r="K151" i="5" s="1"/>
  <c r="K189" i="5" s="1"/>
  <c r="J50" i="5"/>
  <c r="J104" i="5" s="1"/>
  <c r="J151" i="5" s="1"/>
  <c r="J189" i="5" s="1"/>
  <c r="I50" i="5"/>
  <c r="I70" i="5" s="1"/>
  <c r="H50" i="5"/>
  <c r="H70" i="5" s="1"/>
  <c r="U53" i="5"/>
  <c r="T219" i="5"/>
  <c r="T203" i="5"/>
  <c r="T196" i="5"/>
  <c r="T194" i="5"/>
  <c r="T162" i="5"/>
  <c r="T161" i="5"/>
  <c r="T158" i="5"/>
  <c r="T157" i="5"/>
  <c r="T117" i="5"/>
  <c r="T115" i="5"/>
  <c r="T113" i="5"/>
  <c r="T112" i="5"/>
  <c r="T111" i="5"/>
  <c r="T93" i="5"/>
  <c r="T92" i="5"/>
  <c r="T85" i="5"/>
  <c r="T76" i="5"/>
  <c r="T75" i="5"/>
  <c r="T62" i="5"/>
  <c r="T61" i="5"/>
  <c r="T54" i="5"/>
  <c r="T38" i="5"/>
  <c r="T31" i="5"/>
  <c r="T30" i="5"/>
  <c r="S265" i="5"/>
  <c r="S264" i="5"/>
  <c r="S263" i="5"/>
  <c r="S262" i="5"/>
  <c r="S261" i="5"/>
  <c r="S260" i="5"/>
  <c r="S259" i="5"/>
  <c r="S258" i="5"/>
  <c r="S257" i="5"/>
  <c r="S256" i="5"/>
  <c r="S255" i="5"/>
  <c r="S254" i="5"/>
  <c r="S253" i="5"/>
  <c r="S252" i="5"/>
  <c r="S251" i="5"/>
  <c r="S250" i="5"/>
  <c r="S249" i="5"/>
  <c r="S248" i="5"/>
  <c r="S247" i="5"/>
  <c r="S246" i="5"/>
  <c r="S245" i="5"/>
  <c r="S244" i="5"/>
  <c r="S243" i="5"/>
  <c r="S242" i="5"/>
  <c r="S241" i="5"/>
  <c r="S240" i="5"/>
  <c r="S239" i="5"/>
  <c r="S238" i="5"/>
  <c r="S237" i="5"/>
  <c r="S235" i="5"/>
  <c r="S233" i="5"/>
  <c r="S231" i="5"/>
  <c r="S229" i="5"/>
  <c r="S228" i="5"/>
  <c r="S227" i="5"/>
  <c r="S225" i="5"/>
  <c r="S224" i="5"/>
  <c r="T218" i="5"/>
  <c r="S216" i="5"/>
  <c r="S215" i="5"/>
  <c r="S210" i="5"/>
  <c r="S209" i="5"/>
  <c r="S207" i="5"/>
  <c r="S204" i="5"/>
  <c r="T195" i="5"/>
  <c r="S195" i="5"/>
  <c r="S191" i="5"/>
  <c r="S190" i="5"/>
  <c r="S186" i="5"/>
  <c r="S182" i="5"/>
  <c r="S178" i="5"/>
  <c r="S175" i="5"/>
  <c r="S174" i="5"/>
  <c r="S173" i="5"/>
  <c r="S172" i="5"/>
  <c r="S168" i="5"/>
  <c r="T164" i="5"/>
  <c r="U164" i="5" s="1"/>
  <c r="V164" i="5" s="1"/>
  <c r="W164" i="5" s="1"/>
  <c r="X164" i="5" s="1"/>
  <c r="Y164" i="5" s="1"/>
  <c r="Z164" i="5" s="1"/>
  <c r="AA164" i="5" s="1"/>
  <c r="AB164" i="5" s="1"/>
  <c r="AC164" i="5" s="1"/>
  <c r="AD164" i="5" s="1"/>
  <c r="AE164" i="5" s="1"/>
  <c r="S164" i="5"/>
  <c r="S159" i="5"/>
  <c r="S158" i="5"/>
  <c r="S157" i="5"/>
  <c r="S154" i="5"/>
  <c r="S153" i="5"/>
  <c r="S149" i="5"/>
  <c r="S148" i="5"/>
  <c r="S147" i="5"/>
  <c r="S146" i="5"/>
  <c r="S145" i="5"/>
  <c r="S144" i="5"/>
  <c r="S140" i="5"/>
  <c r="S138" i="5"/>
  <c r="S136" i="5"/>
  <c r="S135" i="5"/>
  <c r="S133" i="5"/>
  <c r="S131" i="5"/>
  <c r="S129" i="5"/>
  <c r="S126" i="5"/>
  <c r="S124" i="5"/>
  <c r="S122" i="5"/>
  <c r="S119" i="5"/>
  <c r="S112" i="5"/>
  <c r="S108" i="5"/>
  <c r="S105" i="5"/>
  <c r="S103" i="5"/>
  <c r="S102" i="5"/>
  <c r="S101" i="5"/>
  <c r="S100" i="5"/>
  <c r="S98" i="5"/>
  <c r="S93" i="5"/>
  <c r="S91" i="5"/>
  <c r="S87" i="5"/>
  <c r="S86" i="5"/>
  <c r="S84" i="5"/>
  <c r="S78" i="5"/>
  <c r="S77" i="5"/>
  <c r="S72" i="5"/>
  <c r="S71" i="5"/>
  <c r="S69" i="5"/>
  <c r="S65" i="5"/>
  <c r="S64" i="5"/>
  <c r="S63" i="5"/>
  <c r="S61" i="5"/>
  <c r="S57" i="5"/>
  <c r="S56" i="5"/>
  <c r="S55" i="5"/>
  <c r="S53" i="5"/>
  <c r="S52" i="5"/>
  <c r="AE50" i="5"/>
  <c r="W50" i="5"/>
  <c r="G50" i="5"/>
  <c r="F50" i="5"/>
  <c r="T50" i="5" s="1"/>
  <c r="S50" i="5"/>
  <c r="S49" i="5"/>
  <c r="S48" i="5"/>
  <c r="S46" i="5"/>
  <c r="S39" i="5"/>
  <c r="S38" i="5"/>
  <c r="S35" i="5"/>
  <c r="S32" i="5"/>
  <c r="S30" i="5"/>
  <c r="S29" i="5"/>
  <c r="S28" i="5"/>
  <c r="S25" i="5"/>
  <c r="S24" i="5"/>
  <c r="S22" i="5"/>
  <c r="S21" i="5"/>
  <c r="S19" i="5"/>
  <c r="S17" i="5"/>
  <c r="S16" i="5"/>
  <c r="AE12" i="5"/>
  <c r="AD12" i="5"/>
  <c r="AC12" i="5"/>
  <c r="AB12" i="5"/>
  <c r="AA12" i="5"/>
  <c r="Z12" i="5"/>
  <c r="Y12" i="5"/>
  <c r="X12" i="5"/>
  <c r="W12" i="5"/>
  <c r="V12" i="5"/>
  <c r="U12" i="5"/>
  <c r="T12" i="5"/>
  <c r="V214" i="4"/>
  <c r="S214" i="4"/>
  <c r="V189" i="4"/>
  <c r="S189" i="4"/>
  <c r="V151" i="4"/>
  <c r="S151" i="4"/>
  <c r="V104" i="4"/>
  <c r="S104" i="4"/>
  <c r="V70" i="4"/>
  <c r="S70" i="4"/>
  <c r="V50" i="4"/>
  <c r="S50" i="4"/>
  <c r="V223" i="4"/>
  <c r="S223" i="4"/>
  <c r="V201" i="4"/>
  <c r="S201" i="4"/>
  <c r="V200" i="4"/>
  <c r="S200" i="4"/>
  <c r="V198" i="4"/>
  <c r="S198" i="4"/>
  <c r="V197" i="4"/>
  <c r="S197" i="4"/>
  <c r="V184" i="4"/>
  <c r="S184" i="4"/>
  <c r="V183" i="4"/>
  <c r="S183" i="4"/>
  <c r="V121" i="4"/>
  <c r="S121" i="4"/>
  <c r="V120" i="4"/>
  <c r="S120" i="4"/>
  <c r="V118" i="4"/>
  <c r="S118" i="4"/>
  <c r="V83" i="4"/>
  <c r="S83" i="4"/>
  <c r="V82" i="4"/>
  <c r="S82" i="4"/>
  <c r="V80" i="4"/>
  <c r="S80" i="4"/>
  <c r="V79" i="4"/>
  <c r="S79" i="4"/>
  <c r="V42" i="4"/>
  <c r="S42" i="4"/>
  <c r="V35" i="4"/>
  <c r="S35" i="4"/>
  <c r="Q222" i="4"/>
  <c r="O222" i="4"/>
  <c r="M222" i="4"/>
  <c r="K222" i="4"/>
  <c r="I222" i="4"/>
  <c r="Q214" i="4"/>
  <c r="H214" i="4"/>
  <c r="G214" i="4"/>
  <c r="Q209" i="4"/>
  <c r="Q206" i="4"/>
  <c r="O206" i="4"/>
  <c r="M206" i="4"/>
  <c r="K206" i="4"/>
  <c r="I206" i="4"/>
  <c r="Q199" i="4"/>
  <c r="O199" i="4"/>
  <c r="O209" i="4" s="1"/>
  <c r="M199" i="4"/>
  <c r="M209" i="4" s="1"/>
  <c r="K199" i="4"/>
  <c r="K209" i="4" s="1"/>
  <c r="I199" i="4"/>
  <c r="I209" i="4" s="1"/>
  <c r="Q189" i="4"/>
  <c r="O189" i="4"/>
  <c r="O214" i="4" s="1"/>
  <c r="M189" i="4"/>
  <c r="M214" i="4" s="1"/>
  <c r="K189" i="4"/>
  <c r="K214" i="4" s="1"/>
  <c r="I189" i="4"/>
  <c r="I214" i="4" s="1"/>
  <c r="H189" i="4"/>
  <c r="G189" i="4"/>
  <c r="I185" i="4"/>
  <c r="Q182" i="4"/>
  <c r="O182" i="4"/>
  <c r="O185" i="4" s="1"/>
  <c r="M182" i="4"/>
  <c r="M185" i="4" s="1"/>
  <c r="K182" i="4"/>
  <c r="K185" i="4" s="1"/>
  <c r="I182" i="4"/>
  <c r="Q166" i="4"/>
  <c r="Q185" i="4" s="1"/>
  <c r="O166" i="4"/>
  <c r="M166" i="4"/>
  <c r="K166" i="4"/>
  <c r="I166" i="4"/>
  <c r="Q151" i="4"/>
  <c r="O151" i="4"/>
  <c r="M151" i="4"/>
  <c r="K151" i="4"/>
  <c r="I151" i="4"/>
  <c r="H151" i="4"/>
  <c r="G151" i="4"/>
  <c r="O146" i="4"/>
  <c r="Q143" i="4"/>
  <c r="Q146" i="4" s="1"/>
  <c r="O143" i="4"/>
  <c r="M143" i="4"/>
  <c r="M146" i="4" s="1"/>
  <c r="K143" i="4"/>
  <c r="I143" i="4"/>
  <c r="I146" i="4" s="1"/>
  <c r="Q119" i="4"/>
  <c r="O119" i="4"/>
  <c r="M119" i="4"/>
  <c r="K119" i="4"/>
  <c r="K146" i="4" s="1"/>
  <c r="I119" i="4"/>
  <c r="I104" i="4"/>
  <c r="H104" i="4"/>
  <c r="G104" i="4"/>
  <c r="M99" i="4"/>
  <c r="I99" i="4"/>
  <c r="Q96" i="4"/>
  <c r="Q99" i="4" s="1"/>
  <c r="O96" i="4"/>
  <c r="O99" i="4" s="1"/>
  <c r="M96" i="4"/>
  <c r="K96" i="4"/>
  <c r="K99" i="4" s="1"/>
  <c r="I96" i="4"/>
  <c r="Q81" i="4"/>
  <c r="O81" i="4"/>
  <c r="M81" i="4"/>
  <c r="K81" i="4"/>
  <c r="I81" i="4"/>
  <c r="I70" i="4"/>
  <c r="H70" i="4"/>
  <c r="G70" i="4"/>
  <c r="E70" i="4"/>
  <c r="E104" i="4" s="1"/>
  <c r="E151" i="4" s="1"/>
  <c r="E189" i="4" s="1"/>
  <c r="E214" i="4" s="1"/>
  <c r="Q65" i="4"/>
  <c r="O65" i="4"/>
  <c r="M65" i="4"/>
  <c r="K65" i="4"/>
  <c r="I65" i="4"/>
  <c r="Q50" i="4"/>
  <c r="Q70" i="4" s="1"/>
  <c r="Q104" i="4" s="1"/>
  <c r="O50" i="4"/>
  <c r="O70" i="4" s="1"/>
  <c r="O104" i="4" s="1"/>
  <c r="M50" i="4"/>
  <c r="M70" i="4" s="1"/>
  <c r="M104" i="4" s="1"/>
  <c r="K50" i="4"/>
  <c r="K70" i="4" s="1"/>
  <c r="K104" i="4" s="1"/>
  <c r="I50" i="4"/>
  <c r="H50" i="4"/>
  <c r="G50" i="4"/>
  <c r="E50" i="4"/>
  <c r="M44" i="4"/>
  <c r="Q27" i="4"/>
  <c r="Q44" i="4" s="1"/>
  <c r="O27" i="4"/>
  <c r="O44" i="4" s="1"/>
  <c r="M27" i="4"/>
  <c r="K27" i="4"/>
  <c r="I27" i="4"/>
  <c r="Q17" i="4"/>
  <c r="O17" i="4"/>
  <c r="M17" i="4"/>
  <c r="K17" i="4"/>
  <c r="K44" i="4" s="1"/>
  <c r="I17" i="4"/>
  <c r="I44" i="4" s="1"/>
  <c r="C16" i="3"/>
  <c r="C18" i="3" s="1"/>
  <c r="Q12"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V214" i="1"/>
  <c r="T214" i="1"/>
  <c r="R151" i="1"/>
  <c r="R189" i="1" s="1"/>
  <c r="R214" i="1" s="1"/>
  <c r="I214" i="1"/>
  <c r="G214" i="1"/>
  <c r="E151" i="1"/>
  <c r="E189" i="1" s="1"/>
  <c r="E214" i="1" s="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V50" i="1"/>
  <c r="U50" i="1"/>
  <c r="T50" i="1"/>
  <c r="S50" i="1"/>
  <c r="S214" i="1" s="1"/>
  <c r="R50" i="1"/>
  <c r="Q50" i="1"/>
  <c r="I50" i="1"/>
  <c r="H50" i="1"/>
  <c r="G50" i="1"/>
  <c r="F50" i="1"/>
  <c r="E50" i="1"/>
  <c r="D50" i="1"/>
  <c r="D104" i="1" s="1"/>
  <c r="D151" i="1" s="1"/>
  <c r="D189" i="1" s="1"/>
  <c r="D214" i="1" s="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Y5" i="1"/>
  <c r="O44" i="6" l="1"/>
  <c r="O23" i="6"/>
  <c r="O85" i="6"/>
  <c r="O63" i="6"/>
  <c r="P68" i="6"/>
  <c r="P66" i="6"/>
  <c r="P35" i="6"/>
  <c r="P31" i="6"/>
  <c r="P27" i="6"/>
  <c r="P19" i="6"/>
  <c r="P81" i="6"/>
  <c r="P77" i="6"/>
  <c r="P37" i="6"/>
  <c r="P33" i="6"/>
  <c r="P29" i="6"/>
  <c r="P16" i="6"/>
  <c r="P55" i="6"/>
  <c r="P82" i="6"/>
  <c r="P75" i="6"/>
  <c r="P49" i="6"/>
  <c r="P83" i="6"/>
  <c r="P50" i="6"/>
  <c r="P59" i="6"/>
  <c r="P78" i="6"/>
  <c r="P10" i="6"/>
  <c r="Q4" i="6"/>
  <c r="P13" i="6"/>
  <c r="P26" i="6"/>
  <c r="P28" i="6"/>
  <c r="P80" i="6"/>
  <c r="P30" i="6"/>
  <c r="P39" i="6"/>
  <c r="P57" i="6"/>
  <c r="P11" i="6"/>
  <c r="P79" i="6"/>
  <c r="P76" i="6"/>
  <c r="P56" i="6"/>
  <c r="P36" i="6"/>
  <c r="P62" i="6"/>
  <c r="P12" i="6"/>
  <c r="P14" i="6"/>
  <c r="P7" i="6"/>
  <c r="P8" i="6"/>
  <c r="P73" i="6"/>
  <c r="P38" i="6"/>
  <c r="P6" i="6"/>
  <c r="P74" i="6"/>
  <c r="P17" i="6"/>
  <c r="P53" i="6"/>
  <c r="P61" i="6"/>
  <c r="P60" i="6"/>
  <c r="P32" i="6"/>
  <c r="P18" i="6"/>
  <c r="P52" i="6"/>
  <c r="P72" i="6"/>
  <c r="P84" i="6"/>
  <c r="P9" i="6"/>
  <c r="P34" i="6"/>
  <c r="P58" i="6"/>
  <c r="P54" i="6"/>
  <c r="P40" i="6"/>
  <c r="P15" i="6"/>
  <c r="U93" i="5"/>
  <c r="V93" i="5" s="1"/>
  <c r="W93" i="5" s="1"/>
  <c r="X93" i="5" s="1"/>
  <c r="Y93" i="5" s="1"/>
  <c r="Z93" i="5" s="1"/>
  <c r="AA93" i="5" s="1"/>
  <c r="AB93" i="5" s="1"/>
  <c r="AC93" i="5" s="1"/>
  <c r="G206" i="5"/>
  <c r="U31" i="5"/>
  <c r="V31" i="5" s="1"/>
  <c r="W31" i="5" s="1"/>
  <c r="X31" i="5" s="1"/>
  <c r="Y31" i="5" s="1"/>
  <c r="Z31" i="5" s="1"/>
  <c r="AA31" i="5" s="1"/>
  <c r="AB31" i="5" s="1"/>
  <c r="AC31" i="5" s="1"/>
  <c r="AD31" i="5" s="1"/>
  <c r="AE31" i="5" s="1"/>
  <c r="U62" i="5"/>
  <c r="V62" i="5" s="1"/>
  <c r="W62" i="5" s="1"/>
  <c r="X62" i="5" s="1"/>
  <c r="Y62" i="5" s="1"/>
  <c r="Z62" i="5" s="1"/>
  <c r="AA62" i="5" s="1"/>
  <c r="AB62" i="5" s="1"/>
  <c r="AC62" i="5" s="1"/>
  <c r="AD62" i="5" s="1"/>
  <c r="AE62" i="5" s="1"/>
  <c r="K35" i="5"/>
  <c r="U54" i="5"/>
  <c r="V54" i="5" s="1"/>
  <c r="W54" i="5" s="1"/>
  <c r="X54" i="5" s="1"/>
  <c r="Y54" i="5" s="1"/>
  <c r="Z54" i="5" s="1"/>
  <c r="AA54" i="5" s="1"/>
  <c r="AB54" i="5" s="1"/>
  <c r="AC54" i="5" s="1"/>
  <c r="AD54" i="5" s="1"/>
  <c r="AE54" i="5" s="1"/>
  <c r="U30" i="5"/>
  <c r="V30" i="5" s="1"/>
  <c r="U158" i="5"/>
  <c r="V158" i="5" s="1"/>
  <c r="W158" i="5" s="1"/>
  <c r="X158" i="5" s="1"/>
  <c r="Y158" i="5" s="1"/>
  <c r="Z158" i="5" s="1"/>
  <c r="AA158" i="5" s="1"/>
  <c r="AB158" i="5" s="1"/>
  <c r="AC158" i="5" s="1"/>
  <c r="U161" i="5"/>
  <c r="U61" i="5"/>
  <c r="V61" i="5" s="1"/>
  <c r="W61" i="5" s="1"/>
  <c r="X61" i="5" s="1"/>
  <c r="Y61" i="5" s="1"/>
  <c r="Z61" i="5" s="1"/>
  <c r="AA61" i="5" s="1"/>
  <c r="AB61" i="5" s="1"/>
  <c r="AC61" i="5" s="1"/>
  <c r="AD61" i="5" s="1"/>
  <c r="AE61" i="5" s="1"/>
  <c r="U203" i="5"/>
  <c r="V203" i="5" s="1"/>
  <c r="W203" i="5" s="1"/>
  <c r="X203" i="5" s="1"/>
  <c r="Y203" i="5" s="1"/>
  <c r="Z203" i="5" s="1"/>
  <c r="AA203" i="5" s="1"/>
  <c r="AB203" i="5" s="1"/>
  <c r="AC203" i="5" s="1"/>
  <c r="J42" i="5"/>
  <c r="O35" i="5"/>
  <c r="K42" i="5"/>
  <c r="U196" i="5"/>
  <c r="V196" i="5" s="1"/>
  <c r="W196" i="5" s="1"/>
  <c r="X196" i="5" s="1"/>
  <c r="Y196" i="5" s="1"/>
  <c r="Z196" i="5" s="1"/>
  <c r="AA196" i="5" s="1"/>
  <c r="AB196" i="5" s="1"/>
  <c r="AC196" i="5" s="1"/>
  <c r="U75" i="5"/>
  <c r="V75" i="5" s="1"/>
  <c r="W75" i="5" s="1"/>
  <c r="X75" i="5" s="1"/>
  <c r="Y75" i="5" s="1"/>
  <c r="Z75" i="5" s="1"/>
  <c r="AA75" i="5" s="1"/>
  <c r="AB75" i="5" s="1"/>
  <c r="AC75" i="5" s="1"/>
  <c r="U117" i="5"/>
  <c r="V117" i="5" s="1"/>
  <c r="W117" i="5" s="1"/>
  <c r="X117" i="5" s="1"/>
  <c r="Y117" i="5" s="1"/>
  <c r="Z117" i="5" s="1"/>
  <c r="AA117" i="5" s="1"/>
  <c r="AB117" i="5" s="1"/>
  <c r="AC117" i="5" s="1"/>
  <c r="H206" i="5"/>
  <c r="G35" i="5"/>
  <c r="I206" i="5"/>
  <c r="O42" i="5"/>
  <c r="U195" i="5"/>
  <c r="V195" i="5" s="1"/>
  <c r="W195" i="5" s="1"/>
  <c r="X195" i="5" s="1"/>
  <c r="Y195" i="5" s="1"/>
  <c r="Z195" i="5" s="1"/>
  <c r="AA195" i="5" s="1"/>
  <c r="AB195" i="5" s="1"/>
  <c r="AC195" i="5" s="1"/>
  <c r="F35" i="5"/>
  <c r="V53" i="5"/>
  <c r="W53" i="5" s="1"/>
  <c r="X53" i="5" s="1"/>
  <c r="Y53" i="5" s="1"/>
  <c r="Z53" i="5" s="1"/>
  <c r="AA53" i="5" s="1"/>
  <c r="AB53" i="5" s="1"/>
  <c r="AC53" i="5" s="1"/>
  <c r="AD53" i="5" s="1"/>
  <c r="AE53" i="5" s="1"/>
  <c r="U76" i="5"/>
  <c r="V76" i="5" s="1"/>
  <c r="W76" i="5" s="1"/>
  <c r="X76" i="5" s="1"/>
  <c r="Y76" i="5" s="1"/>
  <c r="Z76" i="5" s="1"/>
  <c r="AA76" i="5" s="1"/>
  <c r="AB76" i="5" s="1"/>
  <c r="AC76" i="5" s="1"/>
  <c r="J35" i="5"/>
  <c r="N42" i="5"/>
  <c r="T32" i="5"/>
  <c r="U32" i="5" s="1"/>
  <c r="V32" i="5" s="1"/>
  <c r="W32" i="5" s="1"/>
  <c r="X32" i="5" s="1"/>
  <c r="Y32" i="5" s="1"/>
  <c r="Z32" i="5" s="1"/>
  <c r="AA32" i="5" s="1"/>
  <c r="AB32" i="5" s="1"/>
  <c r="AC32" i="5" s="1"/>
  <c r="AD32" i="5" s="1"/>
  <c r="AE32" i="5" s="1"/>
  <c r="AB50" i="5"/>
  <c r="I35" i="5"/>
  <c r="Q35" i="5"/>
  <c r="M42" i="5"/>
  <c r="K206" i="5"/>
  <c r="S214" i="5"/>
  <c r="L35" i="5"/>
  <c r="H42" i="5"/>
  <c r="P42" i="5"/>
  <c r="S223" i="5"/>
  <c r="S208" i="5"/>
  <c r="S165" i="5"/>
  <c r="U115" i="5"/>
  <c r="V115" i="5" s="1"/>
  <c r="W115" i="5" s="1"/>
  <c r="X115" i="5" s="1"/>
  <c r="Y115" i="5" s="1"/>
  <c r="Z115" i="5" s="1"/>
  <c r="AA115" i="5" s="1"/>
  <c r="AB115" i="5" s="1"/>
  <c r="AC115" i="5" s="1"/>
  <c r="X50" i="5"/>
  <c r="X104" i="5" s="1"/>
  <c r="X151" i="5" s="1"/>
  <c r="X189" i="5" s="1"/>
  <c r="S183" i="5"/>
  <c r="Y50" i="5"/>
  <c r="H35" i="5"/>
  <c r="P35" i="5"/>
  <c r="L42" i="5"/>
  <c r="S211" i="5"/>
  <c r="S206" i="5"/>
  <c r="S177" i="5"/>
  <c r="N206" i="5"/>
  <c r="M35" i="5"/>
  <c r="I42" i="5"/>
  <c r="Q42" i="5"/>
  <c r="O206" i="5"/>
  <c r="M206" i="5"/>
  <c r="S180" i="5"/>
  <c r="S162" i="5"/>
  <c r="S156" i="5"/>
  <c r="S142" i="5"/>
  <c r="S127" i="5"/>
  <c r="S161" i="5"/>
  <c r="S155" i="5"/>
  <c r="S150" i="5"/>
  <c r="S137" i="5"/>
  <c r="S95" i="5"/>
  <c r="S132" i="5"/>
  <c r="S121" i="5"/>
  <c r="S117" i="5"/>
  <c r="S128" i="5"/>
  <c r="S115" i="5"/>
  <c r="S85" i="5"/>
  <c r="S113" i="5"/>
  <c r="S109" i="5"/>
  <c r="S106" i="5"/>
  <c r="S107" i="5"/>
  <c r="S89" i="5"/>
  <c r="S90" i="5"/>
  <c r="S62" i="5"/>
  <c r="S76" i="5"/>
  <c r="S66" i="5"/>
  <c r="S42" i="5"/>
  <c r="S44" i="5"/>
  <c r="S27" i="5"/>
  <c r="S54" i="5"/>
  <c r="S68" i="5"/>
  <c r="S31" i="5"/>
  <c r="S23" i="5"/>
  <c r="S51" i="5"/>
  <c r="S47" i="5"/>
  <c r="S20" i="5"/>
  <c r="S26" i="5"/>
  <c r="U162" i="5"/>
  <c r="V162" i="5" s="1"/>
  <c r="W162" i="5" s="1"/>
  <c r="X162" i="5" s="1"/>
  <c r="Y162" i="5" s="1"/>
  <c r="Z162" i="5" s="1"/>
  <c r="AA162" i="5" s="1"/>
  <c r="AB162" i="5" s="1"/>
  <c r="AC162" i="5" s="1"/>
  <c r="K70" i="5"/>
  <c r="J206" i="5"/>
  <c r="U38" i="5"/>
  <c r="V38" i="5" s="1"/>
  <c r="U112" i="5"/>
  <c r="V112" i="5" s="1"/>
  <c r="W112" i="5" s="1"/>
  <c r="X112" i="5" s="1"/>
  <c r="Y112" i="5" s="1"/>
  <c r="Z112" i="5" s="1"/>
  <c r="AA112" i="5" s="1"/>
  <c r="AB112" i="5" s="1"/>
  <c r="AC112" i="5" s="1"/>
  <c r="N35" i="5"/>
  <c r="L206" i="5"/>
  <c r="J70" i="5"/>
  <c r="L104" i="5"/>
  <c r="L151" i="5" s="1"/>
  <c r="L189" i="5" s="1"/>
  <c r="N104" i="5"/>
  <c r="N151" i="5" s="1"/>
  <c r="N189" i="5" s="1"/>
  <c r="M70" i="5"/>
  <c r="O104" i="5"/>
  <c r="O151" i="5" s="1"/>
  <c r="O189" i="5" s="1"/>
  <c r="H104" i="5"/>
  <c r="H151" i="5" s="1"/>
  <c r="H189" i="5" s="1"/>
  <c r="P104" i="5"/>
  <c r="P151" i="5" s="1"/>
  <c r="P189" i="5" s="1"/>
  <c r="I104" i="5"/>
  <c r="I151" i="5" s="1"/>
  <c r="I189" i="5" s="1"/>
  <c r="Q104" i="5"/>
  <c r="Q151" i="5" s="1"/>
  <c r="Q189" i="5" s="1"/>
  <c r="U219" i="5"/>
  <c r="V219" i="5" s="1"/>
  <c r="W219" i="5" s="1"/>
  <c r="X219" i="5" s="1"/>
  <c r="Y219" i="5" s="1"/>
  <c r="Z219" i="5" s="1"/>
  <c r="AA219" i="5" s="1"/>
  <c r="AB219" i="5" s="1"/>
  <c r="AC219" i="5" s="1"/>
  <c r="AD219" i="5" s="1"/>
  <c r="AE219" i="5" s="1"/>
  <c r="U157" i="5"/>
  <c r="V157" i="5" s="1"/>
  <c r="W157" i="5" s="1"/>
  <c r="X157" i="5" s="1"/>
  <c r="Y157" i="5" s="1"/>
  <c r="Z157" i="5" s="1"/>
  <c r="AA157" i="5" s="1"/>
  <c r="AB157" i="5" s="1"/>
  <c r="AC157" i="5" s="1"/>
  <c r="U111" i="5"/>
  <c r="V111" i="5" s="1"/>
  <c r="W111" i="5" s="1"/>
  <c r="X111" i="5" s="1"/>
  <c r="Y111" i="5" s="1"/>
  <c r="Z111" i="5" s="1"/>
  <c r="AA111" i="5" s="1"/>
  <c r="AB111" i="5" s="1"/>
  <c r="AC111" i="5" s="1"/>
  <c r="AB70" i="5"/>
  <c r="AB104" i="5"/>
  <c r="AB151" i="5" s="1"/>
  <c r="AB189" i="5" s="1"/>
  <c r="S58" i="5"/>
  <c r="V50" i="5"/>
  <c r="AD50" i="5"/>
  <c r="T39" i="5"/>
  <c r="U39" i="5" s="1"/>
  <c r="T104" i="5"/>
  <c r="T151" i="5" s="1"/>
  <c r="T189" i="5" s="1"/>
  <c r="T70" i="5"/>
  <c r="G42" i="5"/>
  <c r="S18" i="5"/>
  <c r="G104" i="5"/>
  <c r="G151" i="5" s="1"/>
  <c r="G189" i="5" s="1"/>
  <c r="G70" i="5"/>
  <c r="Y104" i="5"/>
  <c r="Y151" i="5" s="1"/>
  <c r="Y189" i="5" s="1"/>
  <c r="Y70" i="5"/>
  <c r="T78" i="5"/>
  <c r="U78" i="5" s="1"/>
  <c r="V78" i="5" s="1"/>
  <c r="W78" i="5" s="1"/>
  <c r="X78" i="5" s="1"/>
  <c r="Y78" i="5" s="1"/>
  <c r="Z78" i="5" s="1"/>
  <c r="AA78" i="5" s="1"/>
  <c r="AB78" i="5" s="1"/>
  <c r="AC78" i="5" s="1"/>
  <c r="AC50" i="5"/>
  <c r="S45" i="5"/>
  <c r="S60" i="5"/>
  <c r="U50" i="5"/>
  <c r="AE104" i="5"/>
  <c r="AE151" i="5" s="1"/>
  <c r="AE189" i="5" s="1"/>
  <c r="AE70" i="5"/>
  <c r="S59" i="5"/>
  <c r="S70" i="5"/>
  <c r="Z50" i="5"/>
  <c r="T59" i="5"/>
  <c r="U59" i="5" s="1"/>
  <c r="V59" i="5" s="1"/>
  <c r="S67" i="5"/>
  <c r="AA50" i="5"/>
  <c r="W104" i="5"/>
  <c r="W151" i="5" s="1"/>
  <c r="W189" i="5" s="1"/>
  <c r="W70" i="5"/>
  <c r="F104" i="5"/>
  <c r="F151" i="5" s="1"/>
  <c r="F189" i="5" s="1"/>
  <c r="F70" i="5"/>
  <c r="T77" i="5"/>
  <c r="U77" i="5" s="1"/>
  <c r="V77" i="5" s="1"/>
  <c r="W77" i="5" s="1"/>
  <c r="X77" i="5" s="1"/>
  <c r="Y77" i="5" s="1"/>
  <c r="Z77" i="5" s="1"/>
  <c r="AA77" i="5" s="1"/>
  <c r="AB77" i="5" s="1"/>
  <c r="AC77" i="5" s="1"/>
  <c r="S80" i="5"/>
  <c r="T87" i="5"/>
  <c r="T116" i="5"/>
  <c r="U116" i="5" s="1"/>
  <c r="V116" i="5" s="1"/>
  <c r="W116" i="5" s="1"/>
  <c r="X116" i="5" s="1"/>
  <c r="Y116" i="5" s="1"/>
  <c r="Z116" i="5" s="1"/>
  <c r="AA116" i="5" s="1"/>
  <c r="AB116" i="5" s="1"/>
  <c r="AC116" i="5" s="1"/>
  <c r="U85" i="5"/>
  <c r="V85" i="5" s="1"/>
  <c r="W85" i="5" s="1"/>
  <c r="X85" i="5" s="1"/>
  <c r="Y85" i="5" s="1"/>
  <c r="Z85" i="5" s="1"/>
  <c r="AA85" i="5" s="1"/>
  <c r="AB85" i="5" s="1"/>
  <c r="AC85" i="5" s="1"/>
  <c r="S73" i="5"/>
  <c r="S74" i="5"/>
  <c r="S75" i="5"/>
  <c r="S92" i="5"/>
  <c r="S97" i="5"/>
  <c r="S104" i="5"/>
  <c r="U92" i="5"/>
  <c r="S110" i="5"/>
  <c r="S88" i="5"/>
  <c r="S130" i="5"/>
  <c r="S99" i="5"/>
  <c r="S114" i="5"/>
  <c r="S81" i="5"/>
  <c r="S96" i="5"/>
  <c r="S116" i="5"/>
  <c r="S111" i="5"/>
  <c r="U113" i="5"/>
  <c r="V113" i="5" s="1"/>
  <c r="W113" i="5" s="1"/>
  <c r="X113" i="5" s="1"/>
  <c r="Y113" i="5" s="1"/>
  <c r="Z113" i="5" s="1"/>
  <c r="AA113" i="5" s="1"/>
  <c r="AB113" i="5" s="1"/>
  <c r="AC113" i="5" s="1"/>
  <c r="S123" i="5"/>
  <c r="S125" i="5"/>
  <c r="S134" i="5"/>
  <c r="S139" i="5"/>
  <c r="S141" i="5"/>
  <c r="S152" i="5"/>
  <c r="S143" i="5"/>
  <c r="S160" i="5"/>
  <c r="S151" i="5"/>
  <c r="S166" i="5"/>
  <c r="T159" i="5"/>
  <c r="U159" i="5" s="1"/>
  <c r="S163" i="5"/>
  <c r="S169" i="5"/>
  <c r="S167" i="5"/>
  <c r="S170" i="5"/>
  <c r="S171" i="5"/>
  <c r="S187" i="5"/>
  <c r="S193" i="5"/>
  <c r="S176" i="5"/>
  <c r="S179" i="5"/>
  <c r="S188" i="5"/>
  <c r="S184" i="5"/>
  <c r="S202" i="5"/>
  <c r="S196" i="5"/>
  <c r="U194" i="5"/>
  <c r="V194" i="5" s="1"/>
  <c r="W194" i="5" s="1"/>
  <c r="X194" i="5" s="1"/>
  <c r="Y194" i="5" s="1"/>
  <c r="Z194" i="5" s="1"/>
  <c r="AA194" i="5" s="1"/>
  <c r="AB194" i="5" s="1"/>
  <c r="S205" i="5"/>
  <c r="S213" i="5"/>
  <c r="S218" i="5"/>
  <c r="U218" i="5"/>
  <c r="V218" i="5" s="1"/>
  <c r="W218" i="5" s="1"/>
  <c r="X218" i="5" s="1"/>
  <c r="S219" i="5"/>
  <c r="F214" i="1"/>
  <c r="U214" i="1"/>
  <c r="H214" i="1"/>
  <c r="Q104" i="1"/>
  <c r="Q151" i="1" s="1"/>
  <c r="Q189" i="1" s="1"/>
  <c r="Q214" i="1" s="1"/>
  <c r="Q70" i="1"/>
  <c r="D70" i="1"/>
  <c r="P85" i="6" l="1"/>
  <c r="P23" i="6"/>
  <c r="P69" i="6"/>
  <c r="P44" i="6"/>
  <c r="P45" i="6" s="1"/>
  <c r="P46" i="6" s="1"/>
  <c r="P63" i="6"/>
  <c r="Q19" i="6"/>
  <c r="Q81" i="6"/>
  <c r="Q77" i="6"/>
  <c r="Q49" i="6"/>
  <c r="Q80" i="6"/>
  <c r="Q40" i="6"/>
  <c r="Q37" i="6"/>
  <c r="Q35" i="6"/>
  <c r="Q33" i="6"/>
  <c r="Q31" i="6"/>
  <c r="Q29" i="6"/>
  <c r="Q27" i="6"/>
  <c r="Q55" i="6"/>
  <c r="Q75" i="6"/>
  <c r="Q68" i="6"/>
  <c r="Q59" i="6"/>
  <c r="R4" i="6"/>
  <c r="Q66" i="6"/>
  <c r="Q69" i="6" s="1"/>
  <c r="Q54" i="6"/>
  <c r="Q84" i="6"/>
  <c r="Q14" i="6"/>
  <c r="Q18" i="6"/>
  <c r="Q10" i="6"/>
  <c r="Q6" i="6"/>
  <c r="Q58" i="6"/>
  <c r="Q11" i="6"/>
  <c r="Q17" i="6"/>
  <c r="Q32" i="6"/>
  <c r="Q15" i="6"/>
  <c r="Q52" i="6"/>
  <c r="Q78" i="6"/>
  <c r="Q57" i="6"/>
  <c r="Q56" i="6"/>
  <c r="Q26" i="6"/>
  <c r="Q13" i="6"/>
  <c r="Q30" i="6"/>
  <c r="Q74" i="6"/>
  <c r="Q82" i="6"/>
  <c r="Q60" i="6"/>
  <c r="Q83" i="6"/>
  <c r="Q79" i="6"/>
  <c r="Q53" i="6"/>
  <c r="Q34" i="6"/>
  <c r="Q36" i="6"/>
  <c r="Q39" i="6"/>
  <c r="Q12" i="6"/>
  <c r="Q73" i="6"/>
  <c r="Q62" i="6"/>
  <c r="Q72" i="6"/>
  <c r="Q9" i="6"/>
  <c r="Q28" i="6"/>
  <c r="Q7" i="6"/>
  <c r="Q16" i="6"/>
  <c r="Q50" i="6"/>
  <c r="Q76" i="6"/>
  <c r="Q8" i="6"/>
  <c r="Q61" i="6"/>
  <c r="Q38" i="6"/>
  <c r="O45" i="6"/>
  <c r="O46" i="6" s="1"/>
  <c r="U35" i="5"/>
  <c r="T35" i="5"/>
  <c r="X70" i="5"/>
  <c r="S15" i="5"/>
  <c r="T42" i="5"/>
  <c r="V39" i="5"/>
  <c r="W39" i="5" s="1"/>
  <c r="X39" i="5" s="1"/>
  <c r="Y39" i="5" s="1"/>
  <c r="Z39" i="5" s="1"/>
  <c r="AA39" i="5" s="1"/>
  <c r="AB39" i="5" s="1"/>
  <c r="AC39" i="5" s="1"/>
  <c r="AD39" i="5" s="1"/>
  <c r="AE39" i="5" s="1"/>
  <c r="T136" i="5"/>
  <c r="U136" i="5" s="1"/>
  <c r="V136" i="5" s="1"/>
  <c r="W136" i="5" s="1"/>
  <c r="X136" i="5" s="1"/>
  <c r="Y136" i="5" s="1"/>
  <c r="Z136" i="5" s="1"/>
  <c r="AA136" i="5" s="1"/>
  <c r="AB136" i="5" s="1"/>
  <c r="AC136" i="5" s="1"/>
  <c r="W59" i="5"/>
  <c r="X59" i="5" s="1"/>
  <c r="Y59" i="5" s="1"/>
  <c r="Z59" i="5" s="1"/>
  <c r="AA59" i="5" s="1"/>
  <c r="AB59" i="5" s="1"/>
  <c r="AC59" i="5" s="1"/>
  <c r="AD59" i="5" s="1"/>
  <c r="AE59" i="5" s="1"/>
  <c r="AD104" i="5"/>
  <c r="AD151" i="5" s="1"/>
  <c r="AD189" i="5" s="1"/>
  <c r="AD70" i="5"/>
  <c r="T160" i="5"/>
  <c r="U160" i="5" s="1"/>
  <c r="V160" i="5" s="1"/>
  <c r="W160" i="5" s="1"/>
  <c r="X160" i="5" s="1"/>
  <c r="Y160" i="5" s="1"/>
  <c r="Z160" i="5" s="1"/>
  <c r="AA160" i="5" s="1"/>
  <c r="AB160" i="5" s="1"/>
  <c r="AC160" i="5" s="1"/>
  <c r="Y218" i="5"/>
  <c r="Z218" i="5" s="1"/>
  <c r="AA218" i="5" s="1"/>
  <c r="AB218" i="5" s="1"/>
  <c r="AC218" i="5" s="1"/>
  <c r="V92" i="5"/>
  <c r="W92" i="5" s="1"/>
  <c r="X92" i="5" s="1"/>
  <c r="Y92" i="5" s="1"/>
  <c r="Z92" i="5" s="1"/>
  <c r="AA92" i="5" s="1"/>
  <c r="AB92" i="5" s="1"/>
  <c r="AC92" i="5" s="1"/>
  <c r="AC194" i="5"/>
  <c r="U87" i="5"/>
  <c r="V87" i="5" s="1"/>
  <c r="W87" i="5" s="1"/>
  <c r="X87" i="5" s="1"/>
  <c r="Y87" i="5" s="1"/>
  <c r="Z87" i="5" s="1"/>
  <c r="AA87" i="5" s="1"/>
  <c r="AB87" i="5" s="1"/>
  <c r="AC87" i="5" s="1"/>
  <c r="W38" i="5"/>
  <c r="T91" i="5"/>
  <c r="U91" i="5" s="1"/>
  <c r="V91" i="5" s="1"/>
  <c r="W91" i="5" s="1"/>
  <c r="X91" i="5" s="1"/>
  <c r="Y91" i="5" s="1"/>
  <c r="Z91" i="5" s="1"/>
  <c r="AA91" i="5" s="1"/>
  <c r="AB91" i="5" s="1"/>
  <c r="AC91" i="5" s="1"/>
  <c r="T88" i="5"/>
  <c r="U88" i="5" s="1"/>
  <c r="V88" i="5" s="1"/>
  <c r="W88" i="5" s="1"/>
  <c r="X88" i="5" s="1"/>
  <c r="Y88" i="5" s="1"/>
  <c r="Z88" i="5" s="1"/>
  <c r="AA88" i="5" s="1"/>
  <c r="AB88" i="5" s="1"/>
  <c r="AC88" i="5" s="1"/>
  <c r="T60" i="5"/>
  <c r="U60" i="5" s="1"/>
  <c r="V60" i="5" s="1"/>
  <c r="W60" i="5" s="1"/>
  <c r="X60" i="5" s="1"/>
  <c r="Y60" i="5" s="1"/>
  <c r="Z60" i="5" s="1"/>
  <c r="AA60" i="5" s="1"/>
  <c r="AB60" i="5" s="1"/>
  <c r="AC60" i="5" s="1"/>
  <c r="AD60" i="5" s="1"/>
  <c r="U104" i="5"/>
  <c r="U151" i="5" s="1"/>
  <c r="U189" i="5" s="1"/>
  <c r="U70" i="5"/>
  <c r="V104" i="5"/>
  <c r="V151" i="5" s="1"/>
  <c r="V189" i="5" s="1"/>
  <c r="V70" i="5"/>
  <c r="U42" i="5"/>
  <c r="V161" i="5"/>
  <c r="W161" i="5" s="1"/>
  <c r="X161" i="5" s="1"/>
  <c r="Y161" i="5" s="1"/>
  <c r="Z161" i="5" s="1"/>
  <c r="AA161" i="5" s="1"/>
  <c r="AB161" i="5" s="1"/>
  <c r="AC161" i="5" s="1"/>
  <c r="AC104" i="5"/>
  <c r="AC151" i="5" s="1"/>
  <c r="AC189" i="5" s="1"/>
  <c r="AC70" i="5"/>
  <c r="W30" i="5"/>
  <c r="V35" i="5"/>
  <c r="F206" i="5"/>
  <c r="T202" i="5"/>
  <c r="V159" i="5"/>
  <c r="W159" i="5" s="1"/>
  <c r="X159" i="5" s="1"/>
  <c r="Y159" i="5" s="1"/>
  <c r="Z159" i="5" s="1"/>
  <c r="AA159" i="5" s="1"/>
  <c r="AB159" i="5" s="1"/>
  <c r="AC159" i="5" s="1"/>
  <c r="Z104" i="5"/>
  <c r="Z151" i="5" s="1"/>
  <c r="Z189" i="5" s="1"/>
  <c r="Z70" i="5"/>
  <c r="T135" i="5"/>
  <c r="U135" i="5" s="1"/>
  <c r="V135" i="5" s="1"/>
  <c r="W135" i="5" s="1"/>
  <c r="X135" i="5" s="1"/>
  <c r="Y135" i="5" s="1"/>
  <c r="Z135" i="5" s="1"/>
  <c r="AA135" i="5" s="1"/>
  <c r="AB135" i="5" s="1"/>
  <c r="AC135" i="5" s="1"/>
  <c r="AA104" i="5"/>
  <c r="AA151" i="5" s="1"/>
  <c r="AA189" i="5" s="1"/>
  <c r="AA70" i="5"/>
  <c r="T58" i="5"/>
  <c r="U58" i="5" s="1"/>
  <c r="V58" i="5" s="1"/>
  <c r="W58" i="5" s="1"/>
  <c r="X58" i="5" s="1"/>
  <c r="Y58" i="5" s="1"/>
  <c r="Z58" i="5" s="1"/>
  <c r="AA58" i="5" s="1"/>
  <c r="AB58" i="5" s="1"/>
  <c r="AC58" i="5" s="1"/>
  <c r="AD58" i="5" s="1"/>
  <c r="Q44" i="6" l="1"/>
  <c r="Q45" i="6" s="1"/>
  <c r="Q46" i="6" s="1"/>
  <c r="Q85" i="6"/>
  <c r="R81" i="6"/>
  <c r="R77" i="6"/>
  <c r="R82" i="6"/>
  <c r="R78" i="6"/>
  <c r="R37" i="6"/>
  <c r="R33" i="6"/>
  <c r="R29" i="6"/>
  <c r="R80" i="6"/>
  <c r="R40" i="6"/>
  <c r="R35" i="6"/>
  <c r="R31" i="6"/>
  <c r="R27" i="6"/>
  <c r="R52" i="6"/>
  <c r="R84" i="6"/>
  <c r="R72" i="6"/>
  <c r="R68" i="6"/>
  <c r="S4" i="6"/>
  <c r="R10" i="6"/>
  <c r="R76" i="6"/>
  <c r="R66" i="6"/>
  <c r="R69" i="6" s="1"/>
  <c r="R79" i="6"/>
  <c r="R60" i="6"/>
  <c r="R50" i="6"/>
  <c r="R19" i="6"/>
  <c r="R14" i="6"/>
  <c r="R56" i="6"/>
  <c r="R6" i="6"/>
  <c r="R11" i="6"/>
  <c r="R39" i="6"/>
  <c r="R30" i="6"/>
  <c r="R38" i="6"/>
  <c r="R75" i="6"/>
  <c r="R34" i="6"/>
  <c r="R59" i="6"/>
  <c r="R49" i="6"/>
  <c r="R62" i="6"/>
  <c r="R36" i="6"/>
  <c r="R74" i="6"/>
  <c r="R73" i="6"/>
  <c r="R15" i="6"/>
  <c r="R55" i="6"/>
  <c r="R8" i="6"/>
  <c r="R9" i="6"/>
  <c r="R17" i="6"/>
  <c r="R12" i="6"/>
  <c r="R83" i="6"/>
  <c r="R53" i="6"/>
  <c r="R61" i="6"/>
  <c r="R28" i="6"/>
  <c r="R7" i="6"/>
  <c r="R26" i="6"/>
  <c r="R58" i="6"/>
  <c r="R32" i="6"/>
  <c r="R54" i="6"/>
  <c r="R18" i="6"/>
  <c r="R57" i="6"/>
  <c r="R16" i="6"/>
  <c r="R13" i="6"/>
  <c r="Q23" i="6"/>
  <c r="Q63" i="6"/>
  <c r="V42" i="5"/>
  <c r="S14" i="5"/>
  <c r="W35" i="5"/>
  <c r="X30" i="5"/>
  <c r="X38" i="5"/>
  <c r="W42" i="5"/>
  <c r="T84" i="5"/>
  <c r="T206" i="5"/>
  <c r="U202" i="5"/>
  <c r="AE58" i="5"/>
  <c r="I219" i="1"/>
  <c r="I222" i="1"/>
  <c r="I218" i="1"/>
  <c r="I217" i="1"/>
  <c r="I216" i="1"/>
  <c r="R44" i="6" l="1"/>
  <c r="R45" i="6" s="1"/>
  <c r="R46" i="6" s="1"/>
  <c r="R23" i="6"/>
  <c r="R63" i="6"/>
  <c r="S68" i="6"/>
  <c r="S82" i="6"/>
  <c r="S78" i="6"/>
  <c r="S33" i="6"/>
  <c r="S52" i="6"/>
  <c r="S81" i="6"/>
  <c r="S75" i="6"/>
  <c r="S6" i="6"/>
  <c r="S76" i="6"/>
  <c r="S59" i="6"/>
  <c r="S18" i="6"/>
  <c r="S77" i="6"/>
  <c r="S60" i="6"/>
  <c r="S72" i="6"/>
  <c r="S55" i="6"/>
  <c r="S19" i="6"/>
  <c r="S14" i="6"/>
  <c r="S10" i="6"/>
  <c r="S56" i="6"/>
  <c r="S15" i="6"/>
  <c r="S11" i="6"/>
  <c r="S7" i="6"/>
  <c r="S12" i="6"/>
  <c r="S34" i="6"/>
  <c r="S39" i="6"/>
  <c r="S62" i="6"/>
  <c r="S38" i="6"/>
  <c r="S49" i="6"/>
  <c r="S63" i="6" s="1"/>
  <c r="D63" i="6" s="1"/>
  <c r="S16" i="6"/>
  <c r="S13" i="6"/>
  <c r="S84" i="6"/>
  <c r="S79" i="6"/>
  <c r="S53" i="6"/>
  <c r="S50" i="6"/>
  <c r="S61" i="6"/>
  <c r="S31" i="6"/>
  <c r="S28" i="6"/>
  <c r="S58" i="6"/>
  <c r="S54" i="6"/>
  <c r="S9" i="6"/>
  <c r="S35" i="6"/>
  <c r="S32" i="6"/>
  <c r="S80" i="6"/>
  <c r="S36" i="6"/>
  <c r="S66" i="6"/>
  <c r="S69" i="6" s="1"/>
  <c r="D69" i="6" s="1"/>
  <c r="S37" i="6"/>
  <c r="S26" i="6"/>
  <c r="S30" i="6"/>
  <c r="S57" i="6"/>
  <c r="S27" i="6"/>
  <c r="S74" i="6"/>
  <c r="S40" i="6"/>
  <c r="S73" i="6"/>
  <c r="S8" i="6"/>
  <c r="S17" i="6"/>
  <c r="S83" i="6"/>
  <c r="S29" i="6"/>
  <c r="R85" i="6"/>
  <c r="U206" i="5"/>
  <c r="V202" i="5"/>
  <c r="Y38" i="5"/>
  <c r="X42" i="5"/>
  <c r="X35" i="5"/>
  <c r="Y30" i="5"/>
  <c r="AE60" i="5"/>
  <c r="U84" i="5"/>
  <c r="S23" i="6" l="1"/>
  <c r="D23" i="6" s="1"/>
  <c r="S44" i="6"/>
  <c r="S85" i="6"/>
  <c r="D85" i="6" s="1"/>
  <c r="Y35" i="5"/>
  <c r="Z30" i="5"/>
  <c r="V84" i="5"/>
  <c r="Z38" i="5"/>
  <c r="Y42" i="5"/>
  <c r="W202" i="5"/>
  <c r="V206" i="5"/>
  <c r="S45" i="6" l="1"/>
  <c r="S46" i="6" s="1"/>
  <c r="D44" i="6"/>
  <c r="W206" i="5"/>
  <c r="X202" i="5"/>
  <c r="W84" i="5"/>
  <c r="Z35" i="5"/>
  <c r="AA30" i="5"/>
  <c r="AA38" i="5"/>
  <c r="Z42" i="5"/>
  <c r="AB38" i="5" l="1"/>
  <c r="AA42" i="5"/>
  <c r="AA35" i="5"/>
  <c r="AB30" i="5"/>
  <c r="X84" i="5"/>
  <c r="X206" i="5"/>
  <c r="Y202" i="5"/>
  <c r="Z202" i="5" l="1"/>
  <c r="Y206" i="5"/>
  <c r="Y84" i="5"/>
  <c r="AB42" i="5"/>
  <c r="AC38" i="5"/>
  <c r="AB35" i="5"/>
  <c r="AC30" i="5"/>
  <c r="Z206" i="5" l="1"/>
  <c r="AA202" i="5"/>
  <c r="AC42" i="5"/>
  <c r="AD38" i="5"/>
  <c r="AC35" i="5"/>
  <c r="AD30" i="5"/>
  <c r="Z84" i="5"/>
  <c r="AB202" i="5" l="1"/>
  <c r="AA206" i="5"/>
  <c r="AA84" i="5"/>
  <c r="AE30" i="5"/>
  <c r="AD35" i="5"/>
  <c r="AE38" i="5"/>
  <c r="AD42" i="5"/>
  <c r="AB84" i="5" l="1"/>
  <c r="AE42" i="5"/>
  <c r="AC202" i="5"/>
  <c r="AB206" i="5"/>
  <c r="AE35" i="5"/>
  <c r="AC206" i="5" l="1"/>
  <c r="AC84" i="5"/>
  <c r="T55" i="5" l="1"/>
  <c r="U55" i="5" l="1"/>
  <c r="V55" i="5" l="1"/>
  <c r="W55" i="5" l="1"/>
  <c r="X55" i="5" l="1"/>
  <c r="Y55" i="5" l="1"/>
  <c r="Z55" i="5" l="1"/>
  <c r="AA55" i="5" l="1"/>
  <c r="AB55" i="5" l="1"/>
  <c r="AC55" i="5" l="1"/>
  <c r="AD55" i="5" l="1"/>
  <c r="AD218" i="5" l="1"/>
  <c r="T217" i="5"/>
  <c r="AD203" i="5"/>
  <c r="AD195" i="5"/>
  <c r="T179" i="5"/>
  <c r="T175" i="5"/>
  <c r="T173" i="5"/>
  <c r="T170" i="5"/>
  <c r="AD158" i="5"/>
  <c r="AD157" i="5"/>
  <c r="T139" i="5"/>
  <c r="T133" i="5"/>
  <c r="T126" i="5"/>
  <c r="AD115" i="5"/>
  <c r="AD112" i="5"/>
  <c r="AD111" i="5"/>
  <c r="AD85" i="5"/>
  <c r="AD76" i="5"/>
  <c r="T174" i="5"/>
  <c r="T171" i="5"/>
  <c r="T140" i="5"/>
  <c r="T134" i="5"/>
  <c r="T131" i="5"/>
  <c r="T124" i="5"/>
  <c r="T89" i="5"/>
  <c r="T125" i="5"/>
  <c r="T123" i="5"/>
  <c r="U123" i="5" s="1"/>
  <c r="T130" i="5"/>
  <c r="T172" i="5"/>
  <c r="T129" i="5"/>
  <c r="AD135" i="5"/>
  <c r="AD160" i="5"/>
  <c r="T128" i="5"/>
  <c r="AD117" i="5"/>
  <c r="AD196" i="5"/>
  <c r="AD88" i="5"/>
  <c r="T127" i="5"/>
  <c r="AD162" i="5"/>
  <c r="T178" i="5"/>
  <c r="AD78" i="5"/>
  <c r="AD75" i="5"/>
  <c r="AD77" i="5"/>
  <c r="AD116" i="5"/>
  <c r="AD113" i="5"/>
  <c r="T137" i="5"/>
  <c r="T180" i="5"/>
  <c r="T138" i="5"/>
  <c r="T132" i="5"/>
  <c r="T90" i="5"/>
  <c r="AD136" i="5"/>
  <c r="AD161" i="5"/>
  <c r="AD91" i="5"/>
  <c r="AD93" i="5"/>
  <c r="AD87" i="5"/>
  <c r="AD92" i="5"/>
  <c r="AD159" i="5"/>
  <c r="AD194" i="5"/>
  <c r="U128" i="5" l="1"/>
  <c r="V128" i="5" s="1"/>
  <c r="W128" i="5" s="1"/>
  <c r="X128" i="5" s="1"/>
  <c r="Y128" i="5" s="1"/>
  <c r="Z128" i="5" s="1"/>
  <c r="AA128" i="5" s="1"/>
  <c r="AB128" i="5" s="1"/>
  <c r="AC128" i="5" s="1"/>
  <c r="AD128" i="5" s="1"/>
  <c r="U126" i="5"/>
  <c r="V126" i="5" s="1"/>
  <c r="W126" i="5" s="1"/>
  <c r="X126" i="5" s="1"/>
  <c r="Y126" i="5" s="1"/>
  <c r="Z126" i="5" s="1"/>
  <c r="AA126" i="5" s="1"/>
  <c r="AB126" i="5" s="1"/>
  <c r="AC126" i="5" s="1"/>
  <c r="AD126" i="5" s="1"/>
  <c r="U174" i="5"/>
  <c r="V174" i="5" s="1"/>
  <c r="U180" i="5"/>
  <c r="V180" i="5" s="1"/>
  <c r="W180" i="5" s="1"/>
  <c r="X180" i="5" s="1"/>
  <c r="Y180" i="5" s="1"/>
  <c r="Z180" i="5" s="1"/>
  <c r="AA180" i="5" s="1"/>
  <c r="AB180" i="5" s="1"/>
  <c r="AC180" i="5" s="1"/>
  <c r="O222" i="5"/>
  <c r="U173" i="5"/>
  <c r="V173" i="5" s="1"/>
  <c r="W173" i="5" s="1"/>
  <c r="X173" i="5" s="1"/>
  <c r="Y173" i="5" s="1"/>
  <c r="Z173" i="5" s="1"/>
  <c r="AA173" i="5" s="1"/>
  <c r="AB173" i="5" s="1"/>
  <c r="AC173" i="5" s="1"/>
  <c r="L222" i="5"/>
  <c r="U175" i="5"/>
  <c r="V175" i="5" s="1"/>
  <c r="W175" i="5" s="1"/>
  <c r="X175" i="5" s="1"/>
  <c r="Y175" i="5" s="1"/>
  <c r="Z175" i="5" s="1"/>
  <c r="AA175" i="5" s="1"/>
  <c r="AB175" i="5" s="1"/>
  <c r="AC175" i="5" s="1"/>
  <c r="AD175" i="5" s="1"/>
  <c r="U172" i="5"/>
  <c r="V172" i="5" s="1"/>
  <c r="W172" i="5" s="1"/>
  <c r="X172" i="5" s="1"/>
  <c r="Y172" i="5" s="1"/>
  <c r="Z172" i="5" s="1"/>
  <c r="AA172" i="5" s="1"/>
  <c r="AB172" i="5" s="1"/>
  <c r="AC172" i="5" s="1"/>
  <c r="AD172" i="5" s="1"/>
  <c r="J222" i="5"/>
  <c r="U171" i="5"/>
  <c r="V171" i="5" s="1"/>
  <c r="W171" i="5" s="1"/>
  <c r="X171" i="5" s="1"/>
  <c r="Y171" i="5" s="1"/>
  <c r="Z171" i="5" s="1"/>
  <c r="AA171" i="5" s="1"/>
  <c r="U179" i="5"/>
  <c r="V179" i="5" s="1"/>
  <c r="W179" i="5" s="1"/>
  <c r="X179" i="5" s="1"/>
  <c r="Y179" i="5" s="1"/>
  <c r="Z179" i="5" s="1"/>
  <c r="AA179" i="5" s="1"/>
  <c r="AB179" i="5" s="1"/>
  <c r="AC179" i="5" s="1"/>
  <c r="J96" i="5"/>
  <c r="W174" i="5"/>
  <c r="X174" i="5" s="1"/>
  <c r="Y174" i="5" s="1"/>
  <c r="Z174" i="5" s="1"/>
  <c r="AA174" i="5" s="1"/>
  <c r="AB174" i="5" s="1"/>
  <c r="AC174" i="5" s="1"/>
  <c r="AD174" i="5" s="1"/>
  <c r="U130" i="5"/>
  <c r="V130" i="5" s="1"/>
  <c r="W130" i="5" s="1"/>
  <c r="X130" i="5" s="1"/>
  <c r="Y130" i="5" s="1"/>
  <c r="Z130" i="5" s="1"/>
  <c r="AA130" i="5" s="1"/>
  <c r="AB130" i="5" s="1"/>
  <c r="AC130" i="5" s="1"/>
  <c r="AD130" i="5" s="1"/>
  <c r="U131" i="5"/>
  <c r="V131" i="5" s="1"/>
  <c r="W131" i="5" s="1"/>
  <c r="X131" i="5" s="1"/>
  <c r="Y131" i="5" s="1"/>
  <c r="Z131" i="5" s="1"/>
  <c r="AA131" i="5" s="1"/>
  <c r="AB131" i="5" s="1"/>
  <c r="AC131" i="5" s="1"/>
  <c r="AD131" i="5" s="1"/>
  <c r="U170" i="5"/>
  <c r="V170" i="5" s="1"/>
  <c r="W170" i="5" s="1"/>
  <c r="X170" i="5" s="1"/>
  <c r="Y170" i="5" s="1"/>
  <c r="Z170" i="5" s="1"/>
  <c r="AA170" i="5" s="1"/>
  <c r="AB170" i="5" s="1"/>
  <c r="AC170" i="5" s="1"/>
  <c r="U129" i="5"/>
  <c r="V129" i="5" s="1"/>
  <c r="W129" i="5" s="1"/>
  <c r="X129" i="5" s="1"/>
  <c r="Y129" i="5" s="1"/>
  <c r="Z129" i="5" s="1"/>
  <c r="AA129" i="5" s="1"/>
  <c r="AB129" i="5" s="1"/>
  <c r="AC129" i="5" s="1"/>
  <c r="AD129" i="5" s="1"/>
  <c r="U125" i="5"/>
  <c r="V125" i="5" s="1"/>
  <c r="W125" i="5" s="1"/>
  <c r="X125" i="5" s="1"/>
  <c r="Y125" i="5" s="1"/>
  <c r="Z125" i="5" s="1"/>
  <c r="AA125" i="5" s="1"/>
  <c r="AB125" i="5" s="1"/>
  <c r="AC125" i="5" s="1"/>
  <c r="AD125" i="5" s="1"/>
  <c r="M96" i="5"/>
  <c r="U178" i="5"/>
  <c r="V178" i="5" s="1"/>
  <c r="W178" i="5" s="1"/>
  <c r="X178" i="5" s="1"/>
  <c r="Y178" i="5" s="1"/>
  <c r="Z178" i="5" s="1"/>
  <c r="AA178" i="5" s="1"/>
  <c r="AB178" i="5" s="1"/>
  <c r="AC178" i="5" s="1"/>
  <c r="AD178" i="5" s="1"/>
  <c r="AE178" i="5" s="1"/>
  <c r="I222" i="5"/>
  <c r="U139" i="5"/>
  <c r="V139" i="5" s="1"/>
  <c r="W139" i="5" s="1"/>
  <c r="X139" i="5" s="1"/>
  <c r="Y139" i="5" s="1"/>
  <c r="Z139" i="5" s="1"/>
  <c r="AA139" i="5" s="1"/>
  <c r="AB139" i="5" s="1"/>
  <c r="AC139" i="5" s="1"/>
  <c r="AD139" i="5" s="1"/>
  <c r="T114" i="5"/>
  <c r="U114" i="5" s="1"/>
  <c r="K222" i="5"/>
  <c r="U217" i="5"/>
  <c r="V217" i="5" s="1"/>
  <c r="W217" i="5" s="1"/>
  <c r="X217" i="5" s="1"/>
  <c r="Y217" i="5" s="1"/>
  <c r="Z217" i="5" s="1"/>
  <c r="AA217" i="5" s="1"/>
  <c r="AB217" i="5" s="1"/>
  <c r="AC217" i="5" s="1"/>
  <c r="M222" i="5"/>
  <c r="N222" i="5"/>
  <c r="G222" i="5"/>
  <c r="H222" i="5"/>
  <c r="T216" i="5"/>
  <c r="U216" i="5" s="1"/>
  <c r="V216" i="5" s="1"/>
  <c r="W216" i="5" s="1"/>
  <c r="X216" i="5" s="1"/>
  <c r="Y216" i="5" s="1"/>
  <c r="Z216" i="5" s="1"/>
  <c r="AA216" i="5" s="1"/>
  <c r="AB216" i="5" s="1"/>
  <c r="AC216" i="5" s="1"/>
  <c r="F222" i="5"/>
  <c r="T222" i="5" s="1"/>
  <c r="AB171" i="5"/>
  <c r="AC171" i="5" s="1"/>
  <c r="AD171" i="5" s="1"/>
  <c r="N182" i="5"/>
  <c r="M182" i="5"/>
  <c r="H182" i="5"/>
  <c r="K182" i="5"/>
  <c r="T169" i="5"/>
  <c r="U138" i="5"/>
  <c r="V138" i="5" s="1"/>
  <c r="W138" i="5" s="1"/>
  <c r="X138" i="5" s="1"/>
  <c r="Y138" i="5" s="1"/>
  <c r="Z138" i="5" s="1"/>
  <c r="AA138" i="5" s="1"/>
  <c r="AB138" i="5" s="1"/>
  <c r="AC138" i="5" s="1"/>
  <c r="AD138" i="5" s="1"/>
  <c r="U137" i="5"/>
  <c r="V137" i="5" s="1"/>
  <c r="W137" i="5" s="1"/>
  <c r="X137" i="5" s="1"/>
  <c r="Y137" i="5" s="1"/>
  <c r="Z137" i="5" s="1"/>
  <c r="AA137" i="5" s="1"/>
  <c r="AB137" i="5" s="1"/>
  <c r="AC137" i="5" s="1"/>
  <c r="U140" i="5"/>
  <c r="V140" i="5" s="1"/>
  <c r="W140" i="5" s="1"/>
  <c r="X140" i="5" s="1"/>
  <c r="Y140" i="5" s="1"/>
  <c r="Z140" i="5" s="1"/>
  <c r="AA140" i="5" s="1"/>
  <c r="AB140" i="5" s="1"/>
  <c r="AC140" i="5" s="1"/>
  <c r="I143" i="5"/>
  <c r="M143" i="5"/>
  <c r="J143" i="5"/>
  <c r="N143" i="5"/>
  <c r="U132" i="5"/>
  <c r="V132" i="5" s="1"/>
  <c r="W132" i="5" s="1"/>
  <c r="X132" i="5" s="1"/>
  <c r="Y132" i="5" s="1"/>
  <c r="Z132" i="5" s="1"/>
  <c r="AA132" i="5" s="1"/>
  <c r="AB132" i="5" s="1"/>
  <c r="AC132" i="5" s="1"/>
  <c r="AD132" i="5" s="1"/>
  <c r="U133" i="5"/>
  <c r="V133" i="5" s="1"/>
  <c r="W133" i="5" s="1"/>
  <c r="X133" i="5" s="1"/>
  <c r="Y133" i="5" s="1"/>
  <c r="Z133" i="5" s="1"/>
  <c r="AA133" i="5" s="1"/>
  <c r="AB133" i="5" s="1"/>
  <c r="AC133" i="5" s="1"/>
  <c r="U127" i="5"/>
  <c r="V127" i="5" s="1"/>
  <c r="W127" i="5" s="1"/>
  <c r="X127" i="5" s="1"/>
  <c r="Y127" i="5" s="1"/>
  <c r="Z127" i="5" s="1"/>
  <c r="AA127" i="5" s="1"/>
  <c r="AB127" i="5" s="1"/>
  <c r="AC127" i="5" s="1"/>
  <c r="AD127" i="5" s="1"/>
  <c r="G143" i="5"/>
  <c r="U124" i="5"/>
  <c r="V124" i="5" s="1"/>
  <c r="W124" i="5" s="1"/>
  <c r="X124" i="5" s="1"/>
  <c r="Y124" i="5" s="1"/>
  <c r="Z124" i="5" s="1"/>
  <c r="AA124" i="5" s="1"/>
  <c r="AB124" i="5" s="1"/>
  <c r="AC124" i="5" s="1"/>
  <c r="AD124" i="5" s="1"/>
  <c r="U134" i="5"/>
  <c r="V134" i="5" s="1"/>
  <c r="W134" i="5" s="1"/>
  <c r="X134" i="5" s="1"/>
  <c r="Y134" i="5" s="1"/>
  <c r="Z134" i="5" s="1"/>
  <c r="AA134" i="5" s="1"/>
  <c r="AB134" i="5" s="1"/>
  <c r="AC134" i="5" s="1"/>
  <c r="AD134" i="5" s="1"/>
  <c r="K143" i="5"/>
  <c r="O143" i="5"/>
  <c r="V123" i="5"/>
  <c r="W123" i="5" s="1"/>
  <c r="X123" i="5" s="1"/>
  <c r="Y123" i="5" s="1"/>
  <c r="Z123" i="5" s="1"/>
  <c r="AA123" i="5" s="1"/>
  <c r="AB123" i="5" s="1"/>
  <c r="AC123" i="5" s="1"/>
  <c r="AD123" i="5" s="1"/>
  <c r="H143" i="5"/>
  <c r="L143" i="5"/>
  <c r="T122" i="5"/>
  <c r="F143" i="5"/>
  <c r="G96" i="5"/>
  <c r="U90" i="5"/>
  <c r="V90" i="5" s="1"/>
  <c r="W90" i="5" s="1"/>
  <c r="X90" i="5" s="1"/>
  <c r="Y90" i="5" s="1"/>
  <c r="Z90" i="5" s="1"/>
  <c r="AA90" i="5" s="1"/>
  <c r="AB90" i="5" s="1"/>
  <c r="AC90" i="5" s="1"/>
  <c r="AD90" i="5" s="1"/>
  <c r="AE90" i="5" s="1"/>
  <c r="L96" i="5"/>
  <c r="N96" i="5"/>
  <c r="K96" i="5"/>
  <c r="O96" i="5"/>
  <c r="I96" i="5"/>
  <c r="P96" i="5"/>
  <c r="U89" i="5"/>
  <c r="V89" i="5" s="1"/>
  <c r="W89" i="5" s="1"/>
  <c r="X89" i="5" s="1"/>
  <c r="Y89" i="5" s="1"/>
  <c r="Z89" i="5" s="1"/>
  <c r="AA89" i="5" s="1"/>
  <c r="AB89" i="5" s="1"/>
  <c r="AC89" i="5" s="1"/>
  <c r="H96" i="5"/>
  <c r="T86" i="5"/>
  <c r="F96" i="5"/>
  <c r="AD84" i="5"/>
  <c r="AE194" i="5"/>
  <c r="AE87" i="5"/>
  <c r="P206" i="5"/>
  <c r="AD202" i="5"/>
  <c r="AE78" i="5"/>
  <c r="AE88" i="5"/>
  <c r="AE117" i="5"/>
  <c r="AE195" i="5"/>
  <c r="AE135" i="5"/>
  <c r="AE116" i="5"/>
  <c r="AE85" i="5"/>
  <c r="AE158" i="5"/>
  <c r="AE77" i="5"/>
  <c r="AE162" i="5"/>
  <c r="AE160" i="5"/>
  <c r="AE111" i="5"/>
  <c r="AE112" i="5"/>
  <c r="AE218" i="5"/>
  <c r="T106" i="5"/>
  <c r="AE174" i="5" l="1"/>
  <c r="AE171" i="5"/>
  <c r="AE126" i="5"/>
  <c r="AE127" i="5"/>
  <c r="AD89" i="5"/>
  <c r="AD173" i="5"/>
  <c r="AD137" i="5"/>
  <c r="AE137" i="5" s="1"/>
  <c r="V114" i="5"/>
  <c r="W114" i="5" s="1"/>
  <c r="X114" i="5" s="1"/>
  <c r="Y114" i="5" s="1"/>
  <c r="Z114" i="5" s="1"/>
  <c r="AA114" i="5" s="1"/>
  <c r="AB114" i="5" s="1"/>
  <c r="AC114" i="5" s="1"/>
  <c r="AD114" i="5" s="1"/>
  <c r="AE114" i="5" s="1"/>
  <c r="T56" i="5"/>
  <c r="U56" i="5" s="1"/>
  <c r="V56" i="5" s="1"/>
  <c r="W56" i="5" s="1"/>
  <c r="X56" i="5" s="1"/>
  <c r="Y56" i="5" s="1"/>
  <c r="Z56" i="5" s="1"/>
  <c r="AA56" i="5" s="1"/>
  <c r="AB56" i="5" s="1"/>
  <c r="AC56" i="5" s="1"/>
  <c r="AD56" i="5" s="1"/>
  <c r="AD217" i="5"/>
  <c r="T24" i="5"/>
  <c r="U222" i="5"/>
  <c r="AD179" i="5"/>
  <c r="AD180" i="5"/>
  <c r="AD170" i="5"/>
  <c r="U169" i="5"/>
  <c r="L182" i="5"/>
  <c r="J182" i="5"/>
  <c r="I182" i="5"/>
  <c r="O182" i="5"/>
  <c r="AD140" i="5"/>
  <c r="AE134" i="5"/>
  <c r="AE125" i="5"/>
  <c r="U122" i="5"/>
  <c r="T143" i="5"/>
  <c r="U86" i="5"/>
  <c r="T96" i="5"/>
  <c r="AE129" i="5"/>
  <c r="AE124" i="5"/>
  <c r="AE136" i="5"/>
  <c r="AE132" i="5"/>
  <c r="AE157" i="5"/>
  <c r="AE115" i="5"/>
  <c r="AE161" i="5"/>
  <c r="AE128" i="5"/>
  <c r="AE139" i="5"/>
  <c r="AE196" i="5"/>
  <c r="AE113" i="5"/>
  <c r="AE131" i="5"/>
  <c r="AE84" i="5"/>
  <c r="AE159" i="5"/>
  <c r="AE76" i="5"/>
  <c r="AE93" i="5"/>
  <c r="AE172" i="5"/>
  <c r="AE138" i="5"/>
  <c r="AE91" i="5"/>
  <c r="AE173" i="5"/>
  <c r="AD206" i="5"/>
  <c r="AE202" i="5"/>
  <c r="AE175" i="5"/>
  <c r="AE75" i="5"/>
  <c r="AE130" i="5"/>
  <c r="AE123" i="5"/>
  <c r="AE92" i="5"/>
  <c r="U106" i="5"/>
  <c r="AE140" i="5" l="1"/>
  <c r="AE170" i="5"/>
  <c r="AE217" i="5"/>
  <c r="AE56" i="5"/>
  <c r="T57" i="5"/>
  <c r="AD216" i="5"/>
  <c r="P222" i="5"/>
  <c r="V222" i="5"/>
  <c r="U24" i="5"/>
  <c r="AE180" i="5"/>
  <c r="AE179" i="5"/>
  <c r="T176" i="5"/>
  <c r="T182" i="5" s="1"/>
  <c r="F182" i="5"/>
  <c r="G182" i="5"/>
  <c r="V169" i="5"/>
  <c r="Q143" i="5"/>
  <c r="AD133" i="5"/>
  <c r="P143" i="5"/>
  <c r="V122" i="5"/>
  <c r="U143" i="5"/>
  <c r="V86" i="5"/>
  <c r="U96" i="5"/>
  <c r="AE89" i="5"/>
  <c r="Q96" i="5"/>
  <c r="Q206" i="5"/>
  <c r="AE203" i="5"/>
  <c r="AE206" i="5" s="1"/>
  <c r="P182" i="5"/>
  <c r="T191" i="5"/>
  <c r="V106" i="5"/>
  <c r="U176" i="5" l="1"/>
  <c r="V176" i="5" s="1"/>
  <c r="W176" i="5" s="1"/>
  <c r="X176" i="5" s="1"/>
  <c r="Y176" i="5" s="1"/>
  <c r="Z176" i="5" s="1"/>
  <c r="AA176" i="5" s="1"/>
  <c r="AB176" i="5" s="1"/>
  <c r="AC176" i="5" s="1"/>
  <c r="AD176" i="5" s="1"/>
  <c r="AE176" i="5" s="1"/>
  <c r="AE216" i="5"/>
  <c r="AE133" i="5"/>
  <c r="Q222" i="5"/>
  <c r="V24" i="5"/>
  <c r="W222" i="5"/>
  <c r="U57" i="5"/>
  <c r="Q182" i="5"/>
  <c r="U182" i="5"/>
  <c r="W169" i="5"/>
  <c r="W122" i="5"/>
  <c r="V143" i="5"/>
  <c r="W86" i="5"/>
  <c r="V96" i="5"/>
  <c r="T107" i="5"/>
  <c r="U107" i="5" s="1"/>
  <c r="W106" i="5"/>
  <c r="U191" i="5"/>
  <c r="V182" i="5" l="1"/>
  <c r="X222" i="5"/>
  <c r="W24" i="5"/>
  <c r="V57" i="5"/>
  <c r="X169" i="5"/>
  <c r="W182" i="5"/>
  <c r="X122" i="5"/>
  <c r="W143" i="5"/>
  <c r="X86" i="5"/>
  <c r="W96" i="5"/>
  <c r="V107" i="5"/>
  <c r="T153" i="5"/>
  <c r="U153" i="5" s="1"/>
  <c r="V153" i="5" s="1"/>
  <c r="X106" i="5"/>
  <c r="V191" i="5"/>
  <c r="W57" i="5" l="1"/>
  <c r="X24" i="5"/>
  <c r="Y222" i="5"/>
  <c r="Y169" i="5"/>
  <c r="X182" i="5"/>
  <c r="Y122" i="5"/>
  <c r="X143" i="5"/>
  <c r="Y86" i="5"/>
  <c r="X96" i="5"/>
  <c r="T71" i="5"/>
  <c r="W107" i="5"/>
  <c r="W191" i="5"/>
  <c r="Y106" i="5"/>
  <c r="Z222" i="5" l="1"/>
  <c r="Y24" i="5"/>
  <c r="X57" i="5"/>
  <c r="Z169" i="5"/>
  <c r="Y182" i="5"/>
  <c r="Z122" i="5"/>
  <c r="Y143" i="5"/>
  <c r="Z86" i="5"/>
  <c r="Y96" i="5"/>
  <c r="U71" i="5"/>
  <c r="W153" i="5"/>
  <c r="X191" i="5"/>
  <c r="Z106" i="5"/>
  <c r="Y57" i="5" l="1"/>
  <c r="AA222" i="5"/>
  <c r="Z24" i="5"/>
  <c r="AA169" i="5"/>
  <c r="Z182" i="5"/>
  <c r="AA122" i="5"/>
  <c r="Z143" i="5"/>
  <c r="AA86" i="5"/>
  <c r="Z96" i="5"/>
  <c r="X153" i="5"/>
  <c r="V71" i="5"/>
  <c r="X107" i="5"/>
  <c r="AA106" i="5"/>
  <c r="Y153" i="5" l="1"/>
  <c r="AB222" i="5"/>
  <c r="AA24" i="5"/>
  <c r="Z57" i="5"/>
  <c r="AB169" i="5"/>
  <c r="AA182" i="5"/>
  <c r="AB122" i="5"/>
  <c r="AA143" i="5"/>
  <c r="AB86" i="5"/>
  <c r="AA96" i="5"/>
  <c r="W71" i="5"/>
  <c r="Y191" i="5"/>
  <c r="Z191" i="5" s="1"/>
  <c r="AB106" i="5"/>
  <c r="Z153" i="5" l="1"/>
  <c r="AB24" i="5"/>
  <c r="AC222" i="5"/>
  <c r="AA57" i="5"/>
  <c r="AC169" i="5"/>
  <c r="AB182" i="5"/>
  <c r="AC122" i="5"/>
  <c r="AB143" i="5"/>
  <c r="AC86" i="5"/>
  <c r="AB96" i="5"/>
  <c r="Y107" i="5"/>
  <c r="Z107" i="5" s="1"/>
  <c r="X71" i="5"/>
  <c r="AA191" i="5"/>
  <c r="AC106" i="5"/>
  <c r="AB57" i="5" l="1"/>
  <c r="AC24" i="5"/>
  <c r="AD222" i="5"/>
  <c r="AC182" i="5"/>
  <c r="AD169" i="5"/>
  <c r="AC143" i="5"/>
  <c r="AD122" i="5"/>
  <c r="AC96" i="5"/>
  <c r="AD86" i="5"/>
  <c r="AA107" i="5"/>
  <c r="AA153" i="5"/>
  <c r="Y71" i="5"/>
  <c r="AD106" i="5"/>
  <c r="AB191" i="5"/>
  <c r="AD24" i="5" l="1"/>
  <c r="AE222" i="5"/>
  <c r="AE24" i="5" s="1"/>
  <c r="AC57" i="5"/>
  <c r="AE169" i="5"/>
  <c r="AE182" i="5" s="1"/>
  <c r="AD182" i="5"/>
  <c r="AE122" i="5"/>
  <c r="AE143" i="5" s="1"/>
  <c r="AD143" i="5"/>
  <c r="AE86" i="5"/>
  <c r="AE96" i="5" s="1"/>
  <c r="AD96" i="5"/>
  <c r="AB153" i="5"/>
  <c r="AB107" i="5"/>
  <c r="AC107" i="5" s="1"/>
  <c r="Z71" i="5"/>
  <c r="AE106" i="5"/>
  <c r="AC191" i="5"/>
  <c r="AC153" i="5" l="1"/>
  <c r="AD57" i="5"/>
  <c r="AA71" i="5"/>
  <c r="AD191" i="5"/>
  <c r="AD153" i="5" l="1"/>
  <c r="AE57" i="5"/>
  <c r="AB71" i="5"/>
  <c r="AD107" i="5"/>
  <c r="AE153" i="5" l="1"/>
  <c r="AE107" i="5"/>
  <c r="AC71" i="5"/>
  <c r="AE191" i="5"/>
  <c r="AD71" i="5" l="1"/>
  <c r="AE71" i="5" l="1"/>
  <c r="T73" i="5" l="1"/>
  <c r="F17" i="5"/>
  <c r="T193" i="5"/>
  <c r="U193" i="5" s="1"/>
  <c r="V193" i="5" l="1"/>
  <c r="W193" i="5" s="1"/>
  <c r="X193" i="5" s="1"/>
  <c r="Y193" i="5" s="1"/>
  <c r="Z193" i="5" s="1"/>
  <c r="AA193" i="5" s="1"/>
  <c r="AB193" i="5" s="1"/>
  <c r="AC193" i="5" s="1"/>
  <c r="AD193" i="5" s="1"/>
  <c r="I199" i="5"/>
  <c r="I209" i="5" s="1"/>
  <c r="U73" i="5"/>
  <c r="V73" i="5" s="1"/>
  <c r="W73" i="5" s="1"/>
  <c r="X73" i="5" s="1"/>
  <c r="Y73" i="5" s="1"/>
  <c r="Z73" i="5" s="1"/>
  <c r="AA73" i="5" s="1"/>
  <c r="AB73" i="5" s="1"/>
  <c r="AC73" i="5" s="1"/>
  <c r="AD73" i="5" s="1"/>
  <c r="O199" i="5"/>
  <c r="O209" i="5" s="1"/>
  <c r="T52" i="5"/>
  <c r="F65" i="5"/>
  <c r="M199" i="5"/>
  <c r="M209" i="5" s="1"/>
  <c r="K199" i="5"/>
  <c r="K209" i="5" s="1"/>
  <c r="H199" i="5"/>
  <c r="H209" i="5" s="1"/>
  <c r="N199" i="5"/>
  <c r="N209" i="5" s="1"/>
  <c r="L199" i="5"/>
  <c r="L209" i="5" s="1"/>
  <c r="G199" i="5"/>
  <c r="G209" i="5" s="1"/>
  <c r="T192" i="5"/>
  <c r="F199" i="5"/>
  <c r="F209" i="5" s="1"/>
  <c r="J199" i="5"/>
  <c r="J209" i="5" s="1"/>
  <c r="T154" i="5"/>
  <c r="H81" i="5"/>
  <c r="H99" i="5" s="1"/>
  <c r="M81" i="5"/>
  <c r="M99" i="5" s="1"/>
  <c r="N81" i="5"/>
  <c r="N99" i="5" s="1"/>
  <c r="T74" i="5"/>
  <c r="K81" i="5"/>
  <c r="K99" i="5" s="1"/>
  <c r="I81" i="5"/>
  <c r="I99" i="5" s="1"/>
  <c r="L81" i="5"/>
  <c r="L99" i="5" s="1"/>
  <c r="J81" i="5"/>
  <c r="J99" i="5" s="1"/>
  <c r="T72" i="5"/>
  <c r="T109" i="5"/>
  <c r="T108" i="5"/>
  <c r="AE73" i="5" l="1"/>
  <c r="G65" i="5"/>
  <c r="T65" i="5"/>
  <c r="T14" i="5" s="1"/>
  <c r="T17" i="5" s="1"/>
  <c r="P199" i="5"/>
  <c r="P209" i="5" s="1"/>
  <c r="U192" i="5"/>
  <c r="T199" i="5"/>
  <c r="T209" i="5" s="1"/>
  <c r="T23" i="5" s="1"/>
  <c r="AE193" i="5"/>
  <c r="U154" i="5"/>
  <c r="U109" i="5"/>
  <c r="V109" i="5" s="1"/>
  <c r="W109" i="5" s="1"/>
  <c r="X109" i="5" s="1"/>
  <c r="Y109" i="5" s="1"/>
  <c r="Z109" i="5" s="1"/>
  <c r="AA109" i="5" s="1"/>
  <c r="AB109" i="5" s="1"/>
  <c r="AC109" i="5" s="1"/>
  <c r="AD109" i="5" s="1"/>
  <c r="F81" i="5"/>
  <c r="F99" i="5" s="1"/>
  <c r="U74" i="5"/>
  <c r="V74" i="5" s="1"/>
  <c r="W74" i="5" s="1"/>
  <c r="X74" i="5" s="1"/>
  <c r="Y74" i="5" s="1"/>
  <c r="Z74" i="5" s="1"/>
  <c r="AA74" i="5" s="1"/>
  <c r="AB74" i="5" s="1"/>
  <c r="O81" i="5"/>
  <c r="O99" i="5" s="1"/>
  <c r="G81" i="5"/>
  <c r="G99" i="5" s="1"/>
  <c r="U72" i="5"/>
  <c r="T81" i="5"/>
  <c r="T99" i="5" s="1"/>
  <c r="T20" i="5" s="1"/>
  <c r="U108" i="5"/>
  <c r="U52" i="5" l="1"/>
  <c r="H65" i="5"/>
  <c r="G17" i="5"/>
  <c r="V192" i="5"/>
  <c r="U199" i="5"/>
  <c r="U209" i="5" s="1"/>
  <c r="U23" i="5" s="1"/>
  <c r="Q199" i="5"/>
  <c r="Q209" i="5" s="1"/>
  <c r="V154" i="5"/>
  <c r="T155" i="5"/>
  <c r="T156" i="5"/>
  <c r="U156" i="5" s="1"/>
  <c r="V156" i="5" s="1"/>
  <c r="W156" i="5" s="1"/>
  <c r="X156" i="5" s="1"/>
  <c r="Y156" i="5" s="1"/>
  <c r="Z156" i="5" s="1"/>
  <c r="AA156" i="5" s="1"/>
  <c r="AB156" i="5" s="1"/>
  <c r="AC74" i="5"/>
  <c r="P81" i="5"/>
  <c r="P99" i="5" s="1"/>
  <c r="V72" i="5"/>
  <c r="U81" i="5"/>
  <c r="U99" i="5" s="1"/>
  <c r="U20" i="5" s="1"/>
  <c r="AE109" i="5"/>
  <c r="G119" i="5"/>
  <c r="G146" i="5" s="1"/>
  <c r="V108" i="5"/>
  <c r="T110" i="5"/>
  <c r="F119" i="5"/>
  <c r="F146" i="5" s="1"/>
  <c r="G166" i="5"/>
  <c r="G185" i="5" s="1"/>
  <c r="AD74" i="5" l="1"/>
  <c r="H17" i="5"/>
  <c r="I65" i="5"/>
  <c r="V52" i="5"/>
  <c r="U65" i="5"/>
  <c r="U14" i="5" s="1"/>
  <c r="U17" i="5" s="1"/>
  <c r="W192" i="5"/>
  <c r="V199" i="5"/>
  <c r="V209" i="5" s="1"/>
  <c r="V23" i="5" s="1"/>
  <c r="AC156" i="5"/>
  <c r="W154" i="5"/>
  <c r="U155" i="5"/>
  <c r="H166" i="5"/>
  <c r="H185" i="5" s="1"/>
  <c r="W72" i="5"/>
  <c r="V81" i="5"/>
  <c r="V99" i="5" s="1"/>
  <c r="V20" i="5" s="1"/>
  <c r="W108" i="5"/>
  <c r="H119" i="5"/>
  <c r="H146" i="5" s="1"/>
  <c r="U110" i="5"/>
  <c r="T119" i="5"/>
  <c r="T146" i="5" s="1"/>
  <c r="T21" i="5" s="1"/>
  <c r="AE74" i="5" l="1"/>
  <c r="W52" i="5"/>
  <c r="V65" i="5"/>
  <c r="V14" i="5" s="1"/>
  <c r="V17" i="5" s="1"/>
  <c r="J65" i="5"/>
  <c r="I17" i="5"/>
  <c r="X192" i="5"/>
  <c r="W199" i="5"/>
  <c r="W209" i="5" s="1"/>
  <c r="W23" i="5" s="1"/>
  <c r="X154" i="5"/>
  <c r="G27" i="5"/>
  <c r="G44" i="5" s="1"/>
  <c r="H27" i="5"/>
  <c r="H44" i="5" s="1"/>
  <c r="AD156" i="5"/>
  <c r="V155" i="5"/>
  <c r="Q81" i="5"/>
  <c r="Q99" i="5" s="1"/>
  <c r="X72" i="5"/>
  <c r="W81" i="5"/>
  <c r="W99" i="5" s="1"/>
  <c r="W20" i="5" s="1"/>
  <c r="X108" i="5"/>
  <c r="V110" i="5"/>
  <c r="U119" i="5"/>
  <c r="U146" i="5" s="1"/>
  <c r="U21" i="5" s="1"/>
  <c r="I119" i="5"/>
  <c r="I146" i="5" s="1"/>
  <c r="AE156" i="5" l="1"/>
  <c r="K65" i="5"/>
  <c r="J17" i="5"/>
  <c r="X52" i="5"/>
  <c r="W65" i="5"/>
  <c r="W14" i="5" s="1"/>
  <c r="W17" i="5" s="1"/>
  <c r="Y192" i="5"/>
  <c r="X199" i="5"/>
  <c r="X209" i="5" s="1"/>
  <c r="X23" i="5" s="1"/>
  <c r="I27" i="5"/>
  <c r="I44" i="5" s="1"/>
  <c r="T163" i="5"/>
  <c r="F166" i="5"/>
  <c r="F185" i="5" s="1"/>
  <c r="Y154" i="5"/>
  <c r="W155" i="5"/>
  <c r="F27" i="5"/>
  <c r="F44" i="5" s="1"/>
  <c r="Y72" i="5"/>
  <c r="X81" i="5"/>
  <c r="X99" i="5" s="1"/>
  <c r="X20" i="5" s="1"/>
  <c r="W110" i="5"/>
  <c r="V119" i="5"/>
  <c r="V146" i="5" s="1"/>
  <c r="V21" i="5" s="1"/>
  <c r="Y108" i="5"/>
  <c r="J119" i="5"/>
  <c r="J146" i="5" s="1"/>
  <c r="Y52" i="5" l="1"/>
  <c r="X65" i="5"/>
  <c r="X14" i="5" s="1"/>
  <c r="X17" i="5" s="1"/>
  <c r="L65" i="5"/>
  <c r="K17" i="5"/>
  <c r="Z192" i="5"/>
  <c r="Y199" i="5"/>
  <c r="Y209" i="5" s="1"/>
  <c r="Y23" i="5" s="1"/>
  <c r="U163" i="5"/>
  <c r="T166" i="5"/>
  <c r="T185" i="5" s="1"/>
  <c r="T22" i="5" s="1"/>
  <c r="T27" i="5" s="1"/>
  <c r="T44" i="5" s="1"/>
  <c r="I166" i="5"/>
  <c r="I185" i="5" s="1"/>
  <c r="X155" i="5"/>
  <c r="J27" i="5"/>
  <c r="J44" i="5" s="1"/>
  <c r="Z154" i="5"/>
  <c r="Z72" i="5"/>
  <c r="Y81" i="5"/>
  <c r="Y99" i="5" s="1"/>
  <c r="Y20" i="5" s="1"/>
  <c r="K119" i="5"/>
  <c r="K146" i="5" s="1"/>
  <c r="X110" i="5"/>
  <c r="W119" i="5"/>
  <c r="W146" i="5" s="1"/>
  <c r="W21" i="5" s="1"/>
  <c r="Z108" i="5"/>
  <c r="L17" i="5" l="1"/>
  <c r="M65" i="5"/>
  <c r="Z52" i="5"/>
  <c r="Y65" i="5"/>
  <c r="Y14" i="5" s="1"/>
  <c r="Y17" i="5" s="1"/>
  <c r="AA192" i="5"/>
  <c r="Z199" i="5"/>
  <c r="Z209" i="5" s="1"/>
  <c r="Z23" i="5" s="1"/>
  <c r="J166" i="5"/>
  <c r="J185" i="5" s="1"/>
  <c r="Y155" i="5"/>
  <c r="K27" i="5"/>
  <c r="K44" i="5" s="1"/>
  <c r="AA154" i="5"/>
  <c r="V163" i="5"/>
  <c r="U166" i="5"/>
  <c r="U185" i="5" s="1"/>
  <c r="U22" i="5" s="1"/>
  <c r="U27" i="5" s="1"/>
  <c r="U44" i="5" s="1"/>
  <c r="AA72" i="5"/>
  <c r="Z81" i="5"/>
  <c r="Z99" i="5" s="1"/>
  <c r="Z20" i="5" s="1"/>
  <c r="Y110" i="5"/>
  <c r="X119" i="5"/>
  <c r="X146" i="5" s="1"/>
  <c r="X21" i="5" s="1"/>
  <c r="L119" i="5"/>
  <c r="L146" i="5" s="1"/>
  <c r="AA108" i="5"/>
  <c r="AA52" i="5" l="1"/>
  <c r="Z65" i="5"/>
  <c r="Z14" i="5" s="1"/>
  <c r="Z17" i="5" s="1"/>
  <c r="N65" i="5"/>
  <c r="M17" i="5"/>
  <c r="AB192" i="5"/>
  <c r="AA199" i="5"/>
  <c r="AA209" i="5" s="1"/>
  <c r="AA23" i="5" s="1"/>
  <c r="V166" i="5"/>
  <c r="V185" i="5" s="1"/>
  <c r="V22" i="5" s="1"/>
  <c r="V27" i="5" s="1"/>
  <c r="V44" i="5" s="1"/>
  <c r="W163" i="5"/>
  <c r="Z155" i="5"/>
  <c r="L166" i="5"/>
  <c r="L185" i="5" s="1"/>
  <c r="AB154" i="5"/>
  <c r="K166" i="5"/>
  <c r="K185" i="5" s="1"/>
  <c r="AB72" i="5"/>
  <c r="AA81" i="5"/>
  <c r="AA99" i="5" s="1"/>
  <c r="AA20" i="5" s="1"/>
  <c r="M119" i="5"/>
  <c r="M146" i="5" s="1"/>
  <c r="AB108" i="5"/>
  <c r="Z110" i="5"/>
  <c r="Y119" i="5"/>
  <c r="Y146" i="5" s="1"/>
  <c r="Y21" i="5" s="1"/>
  <c r="O65" i="5" l="1"/>
  <c r="N17" i="5"/>
  <c r="AB52" i="5"/>
  <c r="AA65" i="5"/>
  <c r="AA14" i="5" s="1"/>
  <c r="AA17" i="5" s="1"/>
  <c r="AC192" i="5"/>
  <c r="AB199" i="5"/>
  <c r="AB209" i="5" s="1"/>
  <c r="AB23" i="5" s="1"/>
  <c r="M27" i="5"/>
  <c r="M44" i="5" s="1"/>
  <c r="AA155" i="5"/>
  <c r="W166" i="5"/>
  <c r="W185" i="5" s="1"/>
  <c r="W22" i="5" s="1"/>
  <c r="W27" i="5" s="1"/>
  <c r="W44" i="5" s="1"/>
  <c r="X163" i="5"/>
  <c r="AC154" i="5"/>
  <c r="L27" i="5"/>
  <c r="L44" i="5" s="1"/>
  <c r="AC72" i="5"/>
  <c r="AB81" i="5"/>
  <c r="AB99" i="5" s="1"/>
  <c r="AB20" i="5" s="1"/>
  <c r="N119" i="5"/>
  <c r="N146" i="5" s="1"/>
  <c r="AA110" i="5"/>
  <c r="Z119" i="5"/>
  <c r="Z146" i="5" s="1"/>
  <c r="Z21" i="5" s="1"/>
  <c r="AC108" i="5"/>
  <c r="AC52" i="5" l="1"/>
  <c r="AB65" i="5"/>
  <c r="AB14" i="5" s="1"/>
  <c r="AB17" i="5" s="1"/>
  <c r="P65" i="5"/>
  <c r="O17" i="5"/>
  <c r="AD192" i="5"/>
  <c r="AC199" i="5"/>
  <c r="AC209" i="5" s="1"/>
  <c r="AC23" i="5" s="1"/>
  <c r="N27" i="5"/>
  <c r="N44" i="5" s="1"/>
  <c r="X166" i="5"/>
  <c r="X185" i="5" s="1"/>
  <c r="X22" i="5" s="1"/>
  <c r="X27" i="5" s="1"/>
  <c r="X44" i="5" s="1"/>
  <c r="Y163" i="5"/>
  <c r="AB155" i="5"/>
  <c r="AD154" i="5"/>
  <c r="M166" i="5"/>
  <c r="M185" i="5" s="1"/>
  <c r="AC81" i="5"/>
  <c r="AC99" i="5" s="1"/>
  <c r="AC20" i="5" s="1"/>
  <c r="AD72" i="5"/>
  <c r="AB110" i="5"/>
  <c r="AA119" i="5"/>
  <c r="AA146" i="5" s="1"/>
  <c r="AA21" i="5" s="1"/>
  <c r="O119" i="5"/>
  <c r="O146" i="5" s="1"/>
  <c r="AD108" i="5"/>
  <c r="AD52" i="5" l="1"/>
  <c r="AC65" i="5"/>
  <c r="AC14" i="5" s="1"/>
  <c r="AC17" i="5" s="1"/>
  <c r="P17" i="5"/>
  <c r="AE192" i="5"/>
  <c r="AE199" i="5" s="1"/>
  <c r="AE209" i="5" s="1"/>
  <c r="AE23" i="5" s="1"/>
  <c r="AD199" i="5"/>
  <c r="AD209" i="5" s="1"/>
  <c r="AD23" i="5" s="1"/>
  <c r="Y166" i="5"/>
  <c r="Y185" i="5" s="1"/>
  <c r="Y22" i="5" s="1"/>
  <c r="Y27" i="5" s="1"/>
  <c r="Y44" i="5" s="1"/>
  <c r="Z163" i="5"/>
  <c r="AC155" i="5"/>
  <c r="N166" i="5"/>
  <c r="N185" i="5" s="1"/>
  <c r="AE154" i="5"/>
  <c r="AD81" i="5"/>
  <c r="AD99" i="5" s="1"/>
  <c r="AD20" i="5" s="1"/>
  <c r="AE72" i="5"/>
  <c r="AE81" i="5" s="1"/>
  <c r="AE99" i="5" s="1"/>
  <c r="AE20" i="5" s="1"/>
  <c r="P119" i="5"/>
  <c r="P146" i="5" s="1"/>
  <c r="AE108" i="5"/>
  <c r="AC110" i="5"/>
  <c r="AB119" i="5"/>
  <c r="AB146" i="5" s="1"/>
  <c r="AB21" i="5" s="1"/>
  <c r="AE52" i="5" l="1"/>
  <c r="AD65" i="5"/>
  <c r="AD14" i="5" s="1"/>
  <c r="AD17" i="5" s="1"/>
  <c r="AD155" i="5"/>
  <c r="Z166" i="5"/>
  <c r="Z185" i="5" s="1"/>
  <c r="Z22" i="5" s="1"/>
  <c r="Z27" i="5" s="1"/>
  <c r="Z44" i="5" s="1"/>
  <c r="AA163" i="5"/>
  <c r="Q119" i="5"/>
  <c r="Q146" i="5" s="1"/>
  <c r="AD110" i="5"/>
  <c r="AC119" i="5"/>
  <c r="AC146" i="5" s="1"/>
  <c r="AC21" i="5" s="1"/>
  <c r="O27" i="5" l="1"/>
  <c r="O44" i="5" s="1"/>
  <c r="O166" i="5"/>
  <c r="O185" i="5" s="1"/>
  <c r="AA166" i="5"/>
  <c r="AA185" i="5" s="1"/>
  <c r="AA22" i="5" s="1"/>
  <c r="AA27" i="5" s="1"/>
  <c r="AA44" i="5" s="1"/>
  <c r="AB163" i="5"/>
  <c r="AB166" i="5" s="1"/>
  <c r="AB185" i="5" s="1"/>
  <c r="AB22" i="5" s="1"/>
  <c r="AB27" i="5" s="1"/>
  <c r="AB44" i="5" s="1"/>
  <c r="P27" i="5"/>
  <c r="P44" i="5" s="1"/>
  <c r="AE155" i="5"/>
  <c r="AE110" i="5"/>
  <c r="AE119" i="5" s="1"/>
  <c r="AE146" i="5" s="1"/>
  <c r="AE21" i="5" s="1"/>
  <c r="AD119" i="5"/>
  <c r="AD146" i="5" s="1"/>
  <c r="AD21" i="5" s="1"/>
  <c r="AC163" i="5" l="1"/>
  <c r="AC166" i="5" s="1"/>
  <c r="AC185" i="5" s="1"/>
  <c r="AC22" i="5" s="1"/>
  <c r="AC27" i="5" s="1"/>
  <c r="AC44" i="5" s="1"/>
  <c r="P166" i="5"/>
  <c r="P185" i="5" s="1"/>
  <c r="AD163" i="5" l="1"/>
  <c r="AD166" i="5" s="1"/>
  <c r="AD185" i="5" s="1"/>
  <c r="AD22" i="5" s="1"/>
  <c r="AD27" i="5" s="1"/>
  <c r="AD44" i="5" s="1"/>
  <c r="Q166" i="5"/>
  <c r="Q185" i="5" s="1"/>
  <c r="AE163" i="5" l="1"/>
  <c r="AE166" i="5" s="1"/>
  <c r="AE185" i="5" s="1"/>
  <c r="AE22" i="5" s="1"/>
  <c r="AE27" i="5" s="1"/>
  <c r="Q27" i="5"/>
  <c r="L54" i="1" l="1"/>
  <c r="K54" i="1"/>
  <c r="L32" i="1"/>
  <c r="K32" i="1"/>
  <c r="K177" i="1"/>
  <c r="L177" i="1"/>
  <c r="X87" i="1"/>
  <c r="Y87" i="1"/>
  <c r="V107" i="4"/>
  <c r="W107" i="4" s="1"/>
  <c r="L126" i="1"/>
  <c r="K126" i="1"/>
  <c r="W69" i="6"/>
  <c r="Y111" i="1"/>
  <c r="X111" i="1"/>
  <c r="AE55" i="5"/>
  <c r="AE65" i="5" s="1"/>
  <c r="AE14" i="5" s="1"/>
  <c r="AE17" i="5" s="1"/>
  <c r="AE44" i="5" s="1"/>
  <c r="Q65" i="5"/>
  <c r="K42" i="1"/>
  <c r="L42" i="1"/>
  <c r="K134" i="1"/>
  <c r="L134" i="1"/>
  <c r="L30" i="1"/>
  <c r="K30" i="1"/>
  <c r="K115" i="1"/>
  <c r="L115" i="1"/>
  <c r="W85" i="6"/>
  <c r="Y61" i="1"/>
  <c r="X61" i="1"/>
  <c r="K53" i="1"/>
  <c r="L53" i="1"/>
  <c r="L111" i="1"/>
  <c r="K111" i="1"/>
  <c r="L170" i="1"/>
  <c r="K170" i="1"/>
  <c r="L219" i="1"/>
  <c r="K219" i="1"/>
  <c r="L113" i="1" l="1"/>
  <c r="K113" i="1"/>
  <c r="S175" i="4"/>
  <c r="L153" i="1"/>
  <c r="K153" i="1"/>
  <c r="X131" i="1"/>
  <c r="Y131" i="1"/>
  <c r="V76" i="4"/>
  <c r="L135" i="1"/>
  <c r="K135" i="1"/>
  <c r="X35" i="1"/>
  <c r="Y35" i="1"/>
  <c r="L76" i="1"/>
  <c r="K76" i="1"/>
  <c r="Y31" i="1"/>
  <c r="X31" i="1"/>
  <c r="K38" i="1"/>
  <c r="L38" i="1"/>
  <c r="V55" i="4"/>
  <c r="W55" i="4" s="1"/>
  <c r="V161" i="4"/>
  <c r="W161" i="4" s="1"/>
  <c r="X93" i="1"/>
  <c r="Y93" i="1"/>
  <c r="L84" i="1"/>
  <c r="K84" i="1"/>
  <c r="Y56" i="1"/>
  <c r="X56" i="1"/>
  <c r="K107" i="1"/>
  <c r="L107" i="1"/>
  <c r="Y88" i="1"/>
  <c r="X88" i="1"/>
  <c r="Y180" i="1"/>
  <c r="X180" i="1"/>
  <c r="L139" i="1"/>
  <c r="K139" i="1"/>
  <c r="L194" i="1"/>
  <c r="K194" i="1"/>
  <c r="V61" i="4"/>
  <c r="Y78" i="1"/>
  <c r="X78" i="1"/>
  <c r="V54" i="4"/>
  <c r="S54" i="4"/>
  <c r="K72" i="1"/>
  <c r="L72" i="1"/>
  <c r="S157" i="4"/>
  <c r="V75" i="4"/>
  <c r="W75" i="4" s="1"/>
  <c r="L173" i="1"/>
  <c r="K173" i="1"/>
  <c r="X133" i="1"/>
  <c r="Y133" i="1"/>
  <c r="V38" i="4"/>
  <c r="W38" i="4" s="1"/>
  <c r="V175" i="4"/>
  <c r="L174" i="1"/>
  <c r="K174" i="1"/>
  <c r="Y132" i="1"/>
  <c r="X132" i="1"/>
  <c r="V31" i="4"/>
  <c r="W31" i="4" s="1"/>
  <c r="K137" i="1"/>
  <c r="L137" i="1"/>
  <c r="Y174" i="1"/>
  <c r="X174" i="1"/>
  <c r="V115" i="4"/>
  <c r="S164" i="4"/>
  <c r="S39" i="4"/>
  <c r="T39" i="4" s="1"/>
  <c r="V179" i="4"/>
  <c r="W179" i="4" s="1"/>
  <c r="L131" i="1"/>
  <c r="K131" i="1"/>
  <c r="Y178" i="1"/>
  <c r="X178" i="1"/>
  <c r="Y52" i="1"/>
  <c r="X52" i="1"/>
  <c r="S111" i="4"/>
  <c r="T111" i="4" s="1"/>
  <c r="V111" i="4"/>
  <c r="W111" i="4" s="1"/>
  <c r="X42" i="1"/>
  <c r="Y42" i="1"/>
  <c r="Y158" i="1"/>
  <c r="X158" i="1"/>
  <c r="L62" i="1"/>
  <c r="K62" i="1"/>
  <c r="Y195" i="1"/>
  <c r="X195" i="1"/>
  <c r="S61" i="4"/>
  <c r="T61" i="4" s="1"/>
  <c r="S31" i="4"/>
  <c r="T31" i="4" s="1"/>
  <c r="Y128" i="1"/>
  <c r="X128" i="1"/>
  <c r="V88" i="4"/>
  <c r="W88" i="4" s="1"/>
  <c r="K55" i="1"/>
  <c r="L55" i="1"/>
  <c r="Y164" i="1"/>
  <c r="X164" i="1"/>
  <c r="Y196" i="1"/>
  <c r="X196" i="1"/>
  <c r="L158" i="1"/>
  <c r="K158" i="1"/>
  <c r="Y112" i="1"/>
  <c r="X112" i="1"/>
  <c r="K116" i="1"/>
  <c r="L116" i="1"/>
  <c r="Y39" i="1"/>
  <c r="X39" i="1"/>
  <c r="Y85" i="1"/>
  <c r="X85" i="1"/>
  <c r="K56" i="1"/>
  <c r="L56" i="1"/>
  <c r="X90" i="1"/>
  <c r="Y90" i="1"/>
  <c r="Y38" i="1"/>
  <c r="X38" i="1"/>
  <c r="L85" i="1"/>
  <c r="K85" i="1"/>
  <c r="S88" i="4"/>
  <c r="T88" i="4" s="1"/>
  <c r="L159" i="1"/>
  <c r="K159" i="1"/>
  <c r="V174" i="4"/>
  <c r="W174" i="4" s="1"/>
  <c r="Y203" i="1"/>
  <c r="X203" i="1"/>
  <c r="V195" i="4"/>
  <c r="X137" i="1"/>
  <c r="Y137" i="1"/>
  <c r="Y177" i="1"/>
  <c r="X177" i="1"/>
  <c r="L78" i="1"/>
  <c r="K78" i="1"/>
  <c r="V53" i="4"/>
  <c r="K88" i="1"/>
  <c r="L88" i="1"/>
  <c r="S174" i="4"/>
  <c r="T174" i="4" s="1"/>
  <c r="K178" i="1"/>
  <c r="L178" i="1"/>
  <c r="K106" i="1"/>
  <c r="L106" i="1"/>
  <c r="X179" i="1"/>
  <c r="Y179" i="1"/>
  <c r="L93" i="1"/>
  <c r="K93" i="1"/>
  <c r="Y53" i="1"/>
  <c r="X53" i="1"/>
  <c r="L90" i="1"/>
  <c r="K90" i="1"/>
  <c r="X191" i="1"/>
  <c r="Y191" i="1"/>
  <c r="L112" i="1"/>
  <c r="K112" i="1"/>
  <c r="X172" i="1"/>
  <c r="Y172" i="1"/>
  <c r="V157" i="4"/>
  <c r="K31" i="1"/>
  <c r="L31" i="1"/>
  <c r="Y159" i="1"/>
  <c r="X159" i="1"/>
  <c r="L74" i="1"/>
  <c r="K74" i="1"/>
  <c r="Y127" i="1"/>
  <c r="X127" i="1"/>
  <c r="S137" i="4"/>
  <c r="T137" i="4" s="1"/>
  <c r="K203" i="1"/>
  <c r="L203" i="1"/>
  <c r="L124" i="1"/>
  <c r="K124" i="1"/>
  <c r="X124" i="1"/>
  <c r="Y124" i="1"/>
  <c r="L35" i="1"/>
  <c r="K35" i="1"/>
  <c r="S53" i="4"/>
  <c r="T53" i="4" s="1"/>
  <c r="K129" i="1"/>
  <c r="L129" i="1"/>
  <c r="V135" i="4"/>
  <c r="W135" i="4" s="1"/>
  <c r="K87" i="1"/>
  <c r="L87" i="1"/>
  <c r="X76" i="1"/>
  <c r="Y76" i="1"/>
  <c r="Y30" i="1"/>
  <c r="X30" i="1"/>
  <c r="K73" i="1"/>
  <c r="L73" i="1"/>
  <c r="L75" i="1"/>
  <c r="K75" i="1"/>
  <c r="S115" i="4"/>
  <c r="S32" i="4"/>
  <c r="S135" i="4"/>
  <c r="T135" i="4" s="1"/>
  <c r="S195" i="4"/>
  <c r="S75" i="4"/>
  <c r="T75" i="4" s="1"/>
  <c r="S179" i="4"/>
  <c r="X139" i="1"/>
  <c r="Y139" i="1"/>
  <c r="L171" i="1"/>
  <c r="K171" i="1"/>
  <c r="L172" i="1"/>
  <c r="K172" i="1"/>
  <c r="S219" i="4"/>
  <c r="Y115" i="1"/>
  <c r="X115" i="1"/>
  <c r="L196" i="1"/>
  <c r="K196" i="1"/>
  <c r="L160" i="1"/>
  <c r="K160" i="1"/>
  <c r="L136" i="1"/>
  <c r="K136" i="1"/>
  <c r="X92" i="1"/>
  <c r="Y92" i="1"/>
  <c r="X136" i="1"/>
  <c r="Y136" i="1"/>
  <c r="V116" i="4"/>
  <c r="W116" i="4" s="1"/>
  <c r="V39" i="4"/>
  <c r="W39" i="4" s="1"/>
  <c r="V32" i="4"/>
  <c r="L128" i="1"/>
  <c r="K128" i="1"/>
  <c r="V160" i="4"/>
  <c r="W160" i="4" s="1"/>
  <c r="S160" i="4"/>
  <c r="L140" i="1"/>
  <c r="K140" i="1"/>
  <c r="Y157" i="1"/>
  <c r="X157" i="1"/>
  <c r="Y62" i="1"/>
  <c r="X62" i="1"/>
  <c r="K191" i="1"/>
  <c r="L191" i="1"/>
  <c r="S76" i="4"/>
  <c r="L125" i="1"/>
  <c r="K125" i="1"/>
  <c r="S38" i="4"/>
  <c r="T38" i="4" s="1"/>
  <c r="V71" i="4"/>
  <c r="W71" i="4" s="1"/>
  <c r="K192" i="1"/>
  <c r="L192" i="1"/>
  <c r="L164" i="1"/>
  <c r="K164" i="1"/>
  <c r="L52" i="1"/>
  <c r="K52" i="1"/>
  <c r="Y74" i="1"/>
  <c r="X74" i="1"/>
  <c r="L39" i="1"/>
  <c r="K39" i="1"/>
  <c r="Y129" i="1"/>
  <c r="X129" i="1"/>
  <c r="K77" i="1"/>
  <c r="L77" i="1"/>
  <c r="K157" i="1"/>
  <c r="L157" i="1"/>
  <c r="Y126" i="1"/>
  <c r="X126" i="1"/>
  <c r="L92" i="1"/>
  <c r="K92" i="1"/>
  <c r="X171" i="1"/>
  <c r="Y171" i="1"/>
  <c r="X170" i="1"/>
  <c r="Y170" i="1"/>
  <c r="Y193" i="1"/>
  <c r="X193" i="1"/>
  <c r="Y135" i="1"/>
  <c r="X135" i="1"/>
  <c r="V106" i="4"/>
  <c r="W106" i="4" s="1"/>
  <c r="V164" i="4"/>
  <c r="Y73" i="1"/>
  <c r="X73" i="1"/>
  <c r="L175" i="1"/>
  <c r="K175" i="1"/>
  <c r="V137" i="4"/>
  <c r="W137" i="4" s="1"/>
  <c r="Y219" i="1"/>
  <c r="X219" i="1"/>
  <c r="V93" i="4"/>
  <c r="S93" i="4"/>
  <c r="L199" i="1"/>
  <c r="K199" i="1"/>
  <c r="Y140" i="1"/>
  <c r="X140" i="1"/>
  <c r="L195" i="1"/>
  <c r="K195" i="1"/>
  <c r="X175" i="1"/>
  <c r="Y175" i="1"/>
  <c r="V203" i="4"/>
  <c r="S203" i="4"/>
  <c r="S30" i="4"/>
  <c r="T30" i="4" s="1"/>
  <c r="V30" i="4"/>
  <c r="W30" i="4" s="1"/>
  <c r="X54" i="1"/>
  <c r="Y54" i="1"/>
  <c r="Y91" i="1"/>
  <c r="X91" i="1"/>
  <c r="Y32" i="1"/>
  <c r="X32" i="1"/>
  <c r="Y134" i="1"/>
  <c r="X134" i="1"/>
  <c r="V125" i="4"/>
  <c r="W125" i="4" s="1"/>
  <c r="K127" i="1"/>
  <c r="L127" i="1"/>
  <c r="Y77" i="1"/>
  <c r="X77" i="1"/>
  <c r="S191" i="4"/>
  <c r="T191" i="4" s="1"/>
  <c r="V191" i="4"/>
  <c r="W191" i="4" s="1"/>
  <c r="X75" i="1"/>
  <c r="Y75" i="1"/>
  <c r="L132" i="1"/>
  <c r="K132" i="1"/>
  <c r="K179" i="1"/>
  <c r="L179" i="1"/>
  <c r="X173" i="1"/>
  <c r="Y173" i="1"/>
  <c r="L193" i="1"/>
  <c r="K193" i="1"/>
  <c r="K138" i="1"/>
  <c r="L138" i="1"/>
  <c r="K61" i="1"/>
  <c r="L61" i="1"/>
  <c r="L180" i="1"/>
  <c r="K180" i="1"/>
  <c r="K71" i="1"/>
  <c r="L71" i="1"/>
  <c r="L133" i="1"/>
  <c r="K133" i="1"/>
  <c r="L91" i="1"/>
  <c r="K91" i="1"/>
  <c r="Y160" i="1"/>
  <c r="X160" i="1"/>
  <c r="S178" i="4" l="1"/>
  <c r="T178" i="4" s="1"/>
  <c r="V178" i="4"/>
  <c r="W178" i="4" s="1"/>
  <c r="V92" i="4"/>
  <c r="W92" i="4" s="1"/>
  <c r="S92" i="4"/>
  <c r="T92" i="4" s="1"/>
  <c r="Y113" i="1"/>
  <c r="X113" i="1"/>
  <c r="Y130" i="1"/>
  <c r="X130" i="1"/>
  <c r="V159" i="4"/>
  <c r="W159" i="4" s="1"/>
  <c r="S159" i="4"/>
  <c r="T159" i="4" s="1"/>
  <c r="Y153" i="1"/>
  <c r="X153" i="1"/>
  <c r="Y116" i="1"/>
  <c r="X116" i="1"/>
  <c r="X138" i="1"/>
  <c r="Y138" i="1"/>
  <c r="V173" i="4"/>
  <c r="W173" i="4" s="1"/>
  <c r="S173" i="4"/>
  <c r="S127" i="4"/>
  <c r="T127" i="4" s="1"/>
  <c r="V127" i="4"/>
  <c r="W127" i="4" s="1"/>
  <c r="S170" i="4"/>
  <c r="V170" i="4"/>
  <c r="L122" i="1"/>
  <c r="K122" i="1"/>
  <c r="K161" i="1"/>
  <c r="L161" i="1"/>
  <c r="S177" i="4"/>
  <c r="V177" i="4"/>
  <c r="V84" i="4"/>
  <c r="W84" i="4" s="1"/>
  <c r="S126" i="4"/>
  <c r="V126" i="4"/>
  <c r="V131" i="4"/>
  <c r="W131" i="4" s="1"/>
  <c r="S131" i="4"/>
  <c r="T131" i="4" s="1"/>
  <c r="Y161" i="1"/>
  <c r="X161" i="1"/>
  <c r="V139" i="4"/>
  <c r="S139" i="4"/>
  <c r="K117" i="1"/>
  <c r="L117" i="1"/>
  <c r="Y192" i="1"/>
  <c r="X192" i="1"/>
  <c r="S77" i="4"/>
  <c r="T77" i="4" s="1"/>
  <c r="V77" i="4"/>
  <c r="W77" i="4" s="1"/>
  <c r="V85" i="4"/>
  <c r="S85" i="4"/>
  <c r="V153" i="4"/>
  <c r="W153" i="4" s="1"/>
  <c r="X218" i="1"/>
  <c r="Y218" i="1"/>
  <c r="X86" i="1"/>
  <c r="Y86" i="1"/>
  <c r="S116" i="4"/>
  <c r="T116" i="4" s="1"/>
  <c r="V62" i="4"/>
  <c r="S62" i="4"/>
  <c r="S171" i="4"/>
  <c r="T171" i="4" s="1"/>
  <c r="V171" i="4"/>
  <c r="V133" i="4"/>
  <c r="S133" i="4"/>
  <c r="V180" i="4"/>
  <c r="W180" i="4" s="1"/>
  <c r="S180" i="4"/>
  <c r="T180" i="4" s="1"/>
  <c r="S56" i="4"/>
  <c r="T56" i="4" s="1"/>
  <c r="V56" i="4"/>
  <c r="W56" i="4" s="1"/>
  <c r="S78" i="4"/>
  <c r="T78" i="4" s="1"/>
  <c r="V78" i="4"/>
  <c r="W78" i="4" s="1"/>
  <c r="V112" i="4"/>
  <c r="S112" i="4"/>
  <c r="K81" i="1"/>
  <c r="L81" i="1"/>
  <c r="X155" i="1"/>
  <c r="Y155" i="1"/>
  <c r="Y217" i="1"/>
  <c r="X217" i="1"/>
  <c r="S158" i="4"/>
  <c r="V158" i="4"/>
  <c r="L154" i="1" l="1"/>
  <c r="K154" i="1"/>
  <c r="L176" i="1"/>
  <c r="K176" i="1"/>
  <c r="Y122" i="1"/>
  <c r="X122" i="1"/>
  <c r="L114" i="1"/>
  <c r="K114" i="1"/>
  <c r="Y108" i="1"/>
  <c r="X108" i="1"/>
  <c r="L123" i="1"/>
  <c r="K123" i="1"/>
  <c r="L216" i="1"/>
  <c r="K216" i="1"/>
  <c r="S74" i="4"/>
  <c r="T74" i="4" s="1"/>
  <c r="V74" i="4"/>
  <c r="W74" i="4" s="1"/>
  <c r="S196" i="4"/>
  <c r="T196" i="4" s="1"/>
  <c r="V196" i="4"/>
  <c r="W196" i="4" s="1"/>
  <c r="V73" i="4"/>
  <c r="W73" i="4" s="1"/>
  <c r="S73" i="4"/>
  <c r="T73" i="4" s="1"/>
  <c r="K156" i="1"/>
  <c r="L156" i="1"/>
  <c r="L108" i="1"/>
  <c r="K108" i="1"/>
  <c r="K163" i="1"/>
  <c r="L163" i="1"/>
  <c r="V113" i="4"/>
  <c r="W113" i="4" s="1"/>
  <c r="S87" i="4"/>
  <c r="T87" i="4" s="1"/>
  <c r="V87" i="4"/>
  <c r="W87" i="4" s="1"/>
  <c r="S91" i="4"/>
  <c r="T91" i="4" s="1"/>
  <c r="V91" i="4"/>
  <c r="W91" i="4" s="1"/>
  <c r="L60" i="1"/>
  <c r="K60" i="1"/>
  <c r="L218" i="1"/>
  <c r="K218" i="1"/>
  <c r="L89" i="1"/>
  <c r="K89" i="1"/>
  <c r="Y58" i="1"/>
  <c r="X58" i="1"/>
  <c r="S153" i="4"/>
  <c r="T153" i="4" s="1"/>
  <c r="L217" i="1"/>
  <c r="K217" i="1"/>
  <c r="L59" i="1"/>
  <c r="K59" i="1"/>
  <c r="X114" i="1"/>
  <c r="Y114" i="1"/>
  <c r="S128" i="4"/>
  <c r="T128" i="4" s="1"/>
  <c r="V128" i="4"/>
  <c r="W128" i="4" s="1"/>
  <c r="L155" i="1"/>
  <c r="K155" i="1"/>
  <c r="K110" i="1"/>
  <c r="L110" i="1"/>
  <c r="Y110" i="1"/>
  <c r="X110" i="1"/>
  <c r="L162" i="1"/>
  <c r="K162" i="1"/>
  <c r="Y109" i="1"/>
  <c r="X109" i="1"/>
  <c r="L169" i="1"/>
  <c r="K169" i="1"/>
  <c r="G222" i="4"/>
  <c r="G24" i="4" s="1"/>
  <c r="L109" i="1"/>
  <c r="K109" i="1"/>
  <c r="X89" i="1"/>
  <c r="Y89" i="1"/>
  <c r="V129" i="4"/>
  <c r="W129" i="4" s="1"/>
  <c r="S129" i="4"/>
  <c r="T129" i="4" s="1"/>
  <c r="K130" i="1"/>
  <c r="L130" i="1"/>
  <c r="L202" i="1"/>
  <c r="K202" i="1"/>
  <c r="S161" i="4"/>
  <c r="T161" i="4" s="1"/>
  <c r="L86" i="1"/>
  <c r="K86" i="1"/>
  <c r="L143" i="1"/>
  <c r="K143" i="1"/>
  <c r="Y59" i="1"/>
  <c r="X59" i="1"/>
  <c r="Y154" i="1"/>
  <c r="X154" i="1"/>
  <c r="K58" i="1"/>
  <c r="L58" i="1"/>
  <c r="K57" i="1"/>
  <c r="L57" i="1"/>
  <c r="S113" i="4"/>
  <c r="T113" i="4" s="1"/>
  <c r="K166" i="1" l="1"/>
  <c r="L166" i="1"/>
  <c r="X60" i="1"/>
  <c r="Y60" i="1"/>
  <c r="V90" i="4"/>
  <c r="W90" i="4" s="1"/>
  <c r="S90" i="4"/>
  <c r="T90" i="4" s="1"/>
  <c r="S193" i="4"/>
  <c r="T193" i="4" s="1"/>
  <c r="V193" i="4"/>
  <c r="W193" i="4" s="1"/>
  <c r="L96" i="1"/>
  <c r="K96" i="1"/>
  <c r="L222" i="1"/>
  <c r="K222" i="1"/>
  <c r="S138" i="4"/>
  <c r="T138" i="4" s="1"/>
  <c r="V138" i="4"/>
  <c r="W138" i="4" s="1"/>
  <c r="L24" i="1"/>
  <c r="K24" i="1"/>
  <c r="K119" i="1"/>
  <c r="L119" i="1"/>
  <c r="S136" i="4"/>
  <c r="T136" i="4" s="1"/>
  <c r="V136" i="4"/>
  <c r="W136" i="4" s="1"/>
  <c r="S132" i="4"/>
  <c r="T132" i="4" s="1"/>
  <c r="V132" i="4"/>
  <c r="W132" i="4" s="1"/>
  <c r="X216" i="1"/>
  <c r="Y216" i="1"/>
  <c r="X106" i="1"/>
  <c r="Y106" i="1"/>
  <c r="L206" i="1"/>
  <c r="K206" i="1"/>
  <c r="V134" i="4"/>
  <c r="W134" i="4" s="1"/>
  <c r="S134" i="4"/>
  <c r="T134" i="4" s="1"/>
  <c r="X162" i="1"/>
  <c r="Y162" i="1"/>
  <c r="X156" i="1"/>
  <c r="Y156" i="1"/>
  <c r="S216" i="4"/>
  <c r="T216" i="4" s="1"/>
  <c r="V216" i="4"/>
  <c r="W216" i="4" s="1"/>
  <c r="V140" i="4"/>
  <c r="W140" i="4" s="1"/>
  <c r="S140" i="4"/>
  <c r="T140" i="4" s="1"/>
  <c r="V194" i="4"/>
  <c r="W194" i="4" s="1"/>
  <c r="K14" i="1" l="1"/>
  <c r="L14" i="1"/>
  <c r="K99" i="1"/>
  <c r="L99" i="1"/>
  <c r="E99" i="1"/>
  <c r="V156" i="4"/>
  <c r="W156" i="4" s="1"/>
  <c r="S156" i="4"/>
  <c r="T156" i="4" s="1"/>
  <c r="K182" i="1"/>
  <c r="L182" i="1"/>
  <c r="E182" i="1"/>
  <c r="L185" i="1"/>
  <c r="K185" i="1"/>
  <c r="E185" i="1"/>
  <c r="G166" i="4"/>
  <c r="K65" i="1"/>
  <c r="E65" i="1"/>
  <c r="L65" i="1"/>
  <c r="E53" i="1"/>
  <c r="E219" i="1"/>
  <c r="E126" i="1"/>
  <c r="E30" i="1"/>
  <c r="E42" i="1"/>
  <c r="E32" i="1"/>
  <c r="E111" i="1"/>
  <c r="E177" i="1"/>
  <c r="E54" i="1"/>
  <c r="E134" i="1"/>
  <c r="E115" i="1"/>
  <c r="E170" i="1"/>
  <c r="E76" i="1"/>
  <c r="E72" i="1"/>
  <c r="E116" i="1"/>
  <c r="E129" i="1"/>
  <c r="E192" i="1"/>
  <c r="E138" i="1"/>
  <c r="E91" i="1"/>
  <c r="E178" i="1"/>
  <c r="E90" i="1"/>
  <c r="E31" i="1"/>
  <c r="E74" i="1"/>
  <c r="E172" i="1"/>
  <c r="E136" i="1"/>
  <c r="E71" i="1"/>
  <c r="E38" i="1"/>
  <c r="E173" i="1"/>
  <c r="E55" i="1"/>
  <c r="E93" i="1"/>
  <c r="E203" i="1"/>
  <c r="E75" i="1"/>
  <c r="E128" i="1"/>
  <c r="E77" i="1"/>
  <c r="E92" i="1"/>
  <c r="E61" i="1"/>
  <c r="E113" i="1"/>
  <c r="E174" i="1"/>
  <c r="E73" i="1"/>
  <c r="E107" i="1"/>
  <c r="E139" i="1"/>
  <c r="E62" i="1"/>
  <c r="E158" i="1"/>
  <c r="E88" i="1"/>
  <c r="E106" i="1"/>
  <c r="E35" i="1"/>
  <c r="E196" i="1"/>
  <c r="E175" i="1"/>
  <c r="E132" i="1"/>
  <c r="E153" i="1"/>
  <c r="E135" i="1"/>
  <c r="E194" i="1"/>
  <c r="E131" i="1"/>
  <c r="E159" i="1"/>
  <c r="E124" i="1"/>
  <c r="E160" i="1"/>
  <c r="E164" i="1"/>
  <c r="E157" i="1"/>
  <c r="E193" i="1"/>
  <c r="E84" i="1"/>
  <c r="E56" i="1"/>
  <c r="E78" i="1"/>
  <c r="E87" i="1"/>
  <c r="E125" i="1"/>
  <c r="E39" i="1"/>
  <c r="E127" i="1"/>
  <c r="E180" i="1"/>
  <c r="E133" i="1"/>
  <c r="E137" i="1"/>
  <c r="E179" i="1"/>
  <c r="E85" i="1"/>
  <c r="E112" i="1"/>
  <c r="E171" i="1"/>
  <c r="E140" i="1"/>
  <c r="E191" i="1"/>
  <c r="E52" i="1"/>
  <c r="E199" i="1"/>
  <c r="E195" i="1"/>
  <c r="E117" i="1"/>
  <c r="E81" i="1"/>
  <c r="E161" i="1"/>
  <c r="E122" i="1"/>
  <c r="E217" i="1"/>
  <c r="E109" i="1"/>
  <c r="E202" i="1"/>
  <c r="E176" i="1"/>
  <c r="E154" i="1"/>
  <c r="E123" i="1"/>
  <c r="E156" i="1"/>
  <c r="E218" i="1"/>
  <c r="E169" i="1"/>
  <c r="E143" i="1"/>
  <c r="E58" i="1"/>
  <c r="E162" i="1"/>
  <c r="E114" i="1"/>
  <c r="E110" i="1"/>
  <c r="E216" i="1"/>
  <c r="E60" i="1"/>
  <c r="E155" i="1"/>
  <c r="E130" i="1"/>
  <c r="E57" i="1"/>
  <c r="E108" i="1"/>
  <c r="E163" i="1"/>
  <c r="E89" i="1"/>
  <c r="E59" i="1"/>
  <c r="E86" i="1"/>
  <c r="L209" i="1"/>
  <c r="K209" i="1"/>
  <c r="E209" i="1"/>
  <c r="L146" i="1"/>
  <c r="E146" i="1"/>
  <c r="K146" i="1"/>
  <c r="K23" i="1"/>
  <c r="E23" i="1"/>
  <c r="L23" i="1"/>
  <c r="E22" i="1"/>
  <c r="K22" i="1"/>
  <c r="L22" i="1"/>
  <c r="S89" i="4"/>
  <c r="T89" i="4" s="1"/>
  <c r="V89" i="4"/>
  <c r="W89" i="4" s="1"/>
  <c r="E96" i="1"/>
  <c r="X71" i="1"/>
  <c r="Y71" i="1"/>
  <c r="E166" i="1"/>
  <c r="X123" i="1"/>
  <c r="Y123" i="1"/>
  <c r="E206" i="1"/>
  <c r="E24" i="1"/>
  <c r="X163" i="1"/>
  <c r="Y163" i="1"/>
  <c r="E222" i="1"/>
  <c r="E21" i="1"/>
  <c r="K21" i="1"/>
  <c r="L21" i="1"/>
  <c r="S106" i="4"/>
  <c r="T106" i="4" s="1"/>
  <c r="E119" i="1"/>
  <c r="Y176" i="1"/>
  <c r="X176" i="1"/>
  <c r="V59" i="4" l="1"/>
  <c r="W59" i="4" s="1"/>
  <c r="S59" i="4"/>
  <c r="T59" i="4" s="1"/>
  <c r="V109" i="4"/>
  <c r="W109" i="4" s="1"/>
  <c r="S109" i="4"/>
  <c r="T109" i="4" s="1"/>
  <c r="S123" i="4"/>
  <c r="T123" i="4" s="1"/>
  <c r="V123" i="4"/>
  <c r="W123" i="4" s="1"/>
  <c r="V162" i="4"/>
  <c r="W162" i="4" s="1"/>
  <c r="S162" i="4"/>
  <c r="T162" i="4" s="1"/>
  <c r="S122" i="4"/>
  <c r="T122" i="4" s="1"/>
  <c r="V122" i="4"/>
  <c r="W122" i="4" s="1"/>
  <c r="S130" i="4"/>
  <c r="T130" i="4" s="1"/>
  <c r="V130" i="4"/>
  <c r="W130" i="4" s="1"/>
  <c r="V60" i="4"/>
  <c r="W60" i="4" s="1"/>
  <c r="S60" i="4"/>
  <c r="T60" i="4" s="1"/>
  <c r="V114" i="4"/>
  <c r="W114" i="4" s="1"/>
  <c r="S114" i="4"/>
  <c r="T114" i="4" s="1"/>
  <c r="V217" i="4"/>
  <c r="W217" i="4" s="1"/>
  <c r="S217" i="4"/>
  <c r="T217" i="4" s="1"/>
  <c r="E222" i="4"/>
  <c r="V110" i="4"/>
  <c r="W110" i="4" s="1"/>
  <c r="S110" i="4"/>
  <c r="T110" i="4" s="1"/>
  <c r="S71" i="4"/>
  <c r="T71" i="4" s="1"/>
  <c r="V155" i="4"/>
  <c r="W155" i="4" s="1"/>
  <c r="S155" i="4"/>
  <c r="T155" i="4" s="1"/>
  <c r="V57" i="4"/>
  <c r="W57" i="4" s="1"/>
  <c r="V218" i="4"/>
  <c r="W218" i="4" s="1"/>
  <c r="S218" i="4"/>
  <c r="T218" i="4" s="1"/>
  <c r="E20" i="1"/>
  <c r="L20" i="1"/>
  <c r="K20" i="1"/>
  <c r="S163" i="4" l="1"/>
  <c r="T163" i="4" s="1"/>
  <c r="V163" i="4"/>
  <c r="W163" i="4" s="1"/>
  <c r="Q17" i="5"/>
  <c r="Q44" i="5" s="1"/>
  <c r="X202" i="1"/>
  <c r="Y202" i="1"/>
  <c r="E24" i="4"/>
  <c r="S222" i="4"/>
  <c r="T222" i="4" s="1"/>
  <c r="V222" i="4"/>
  <c r="W222" i="4" s="1"/>
  <c r="X206" i="1"/>
  <c r="Y206" i="1"/>
  <c r="V176" i="4"/>
  <c r="W176" i="4" s="1"/>
  <c r="S176" i="4"/>
  <c r="T176" i="4" s="1"/>
  <c r="K17" i="1"/>
  <c r="E17" i="1"/>
  <c r="L17" i="1"/>
  <c r="E14" i="1"/>
  <c r="G206" i="4"/>
  <c r="Y96" i="1" l="1"/>
  <c r="X96" i="1"/>
  <c r="E44" i="1"/>
  <c r="L44" i="1"/>
  <c r="K44" i="1"/>
  <c r="K27" i="1"/>
  <c r="E27" i="1"/>
  <c r="L27" i="1"/>
  <c r="X84" i="1"/>
  <c r="Y84" i="1"/>
  <c r="V24" i="4"/>
  <c r="W24" i="4" s="1"/>
  <c r="S24" i="4"/>
  <c r="T24" i="4" s="1"/>
  <c r="X72" i="1" l="1"/>
  <c r="Y72" i="1"/>
  <c r="X182" i="1"/>
  <c r="Y182" i="1"/>
  <c r="X194" i="1"/>
  <c r="Y194" i="1"/>
  <c r="X55" i="1"/>
  <c r="Y55" i="1"/>
  <c r="Y169" i="1"/>
  <c r="X169" i="1"/>
  <c r="G96" i="4"/>
  <c r="S84" i="4"/>
  <c r="T84" i="4" s="1"/>
  <c r="V202" i="4"/>
  <c r="W202" i="4" s="1"/>
  <c r="S202" i="4"/>
  <c r="T202" i="4" s="1"/>
  <c r="E206" i="4"/>
  <c r="G182" i="4"/>
  <c r="G185" i="4" s="1"/>
  <c r="G22" i="4" s="1"/>
  <c r="G81" i="4"/>
  <c r="Y107" i="1" l="1"/>
  <c r="X107" i="1"/>
  <c r="G99" i="4"/>
  <c r="G20" i="4" s="1"/>
  <c r="G199" i="4"/>
  <c r="G209" i="4" s="1"/>
  <c r="G23" i="4" s="1"/>
  <c r="S194" i="4"/>
  <c r="T194" i="4" s="1"/>
  <c r="Y222" i="1"/>
  <c r="X222" i="1"/>
  <c r="S55" i="4"/>
  <c r="T55" i="4" s="1"/>
  <c r="Y24" i="1"/>
  <c r="X24" i="1"/>
  <c r="S206" i="4"/>
  <c r="T206" i="4" s="1"/>
  <c r="V206" i="4"/>
  <c r="W206" i="4" s="1"/>
  <c r="S169" i="4"/>
  <c r="T169" i="4" s="1"/>
  <c r="V169" i="4"/>
  <c r="W169" i="4" s="1"/>
  <c r="X199" i="1"/>
  <c r="Y199" i="1"/>
  <c r="X81" i="1"/>
  <c r="Y81" i="1"/>
  <c r="Y143" i="1" l="1"/>
  <c r="X143" i="1"/>
  <c r="Y99" i="1"/>
  <c r="X99" i="1"/>
  <c r="X125" i="1"/>
  <c r="Y125" i="1"/>
  <c r="S107" i="4"/>
  <c r="T107" i="4" s="1"/>
  <c r="Y23" i="1"/>
  <c r="X23" i="1"/>
  <c r="X209" i="1"/>
  <c r="Y209" i="1"/>
  <c r="S192" i="4"/>
  <c r="T192" i="4" s="1"/>
  <c r="V192" i="4"/>
  <c r="W192" i="4" s="1"/>
  <c r="E199" i="4"/>
  <c r="S125" i="4" l="1"/>
  <c r="T125" i="4" s="1"/>
  <c r="G143" i="4"/>
  <c r="X20" i="1"/>
  <c r="Y20" i="1"/>
  <c r="X166" i="1"/>
  <c r="Y166" i="1"/>
  <c r="S199" i="4"/>
  <c r="T199" i="4" s="1"/>
  <c r="E209" i="4"/>
  <c r="V199" i="4"/>
  <c r="W199" i="4" s="1"/>
  <c r="X57" i="1" l="1"/>
  <c r="Y57" i="1"/>
  <c r="V172" i="4"/>
  <c r="W172" i="4" s="1"/>
  <c r="S172" i="4"/>
  <c r="T172" i="4" s="1"/>
  <c r="E182" i="4"/>
  <c r="S108" i="4"/>
  <c r="T108" i="4" s="1"/>
  <c r="V108" i="4"/>
  <c r="W108" i="4" s="1"/>
  <c r="X22" i="1"/>
  <c r="Y22" i="1"/>
  <c r="S52" i="4"/>
  <c r="T52" i="4" s="1"/>
  <c r="V52" i="4"/>
  <c r="W52" i="4" s="1"/>
  <c r="X117" i="1"/>
  <c r="Y117" i="1"/>
  <c r="Y185" i="1"/>
  <c r="X185" i="1"/>
  <c r="S209" i="4"/>
  <c r="T209" i="4" s="1"/>
  <c r="E23" i="4"/>
  <c r="V209" i="4"/>
  <c r="W209" i="4" s="1"/>
  <c r="G119" i="4"/>
  <c r="G146" i="4" s="1"/>
  <c r="G21" i="4" s="1"/>
  <c r="G27" i="4" s="1"/>
  <c r="S57" i="4" l="1"/>
  <c r="T57" i="4" s="1"/>
  <c r="G65" i="4"/>
  <c r="G14" i="4" s="1"/>
  <c r="G17" i="4" s="1"/>
  <c r="G44" i="4" s="1"/>
  <c r="S182" i="4"/>
  <c r="T182" i="4" s="1"/>
  <c r="V182" i="4"/>
  <c r="W182" i="4" s="1"/>
  <c r="S72" i="4"/>
  <c r="T72" i="4" s="1"/>
  <c r="V72" i="4"/>
  <c r="W72" i="4" s="1"/>
  <c r="E81" i="4"/>
  <c r="S23" i="4"/>
  <c r="T23" i="4" s="1"/>
  <c r="V23" i="4"/>
  <c r="W23" i="4" s="1"/>
  <c r="Y119" i="1"/>
  <c r="X119" i="1"/>
  <c r="V58" i="4" l="1"/>
  <c r="W58" i="4" s="1"/>
  <c r="S58" i="4"/>
  <c r="T58" i="4" s="1"/>
  <c r="E65" i="4"/>
  <c r="S86" i="4"/>
  <c r="T86" i="4" s="1"/>
  <c r="V86" i="4"/>
  <c r="W86" i="4" s="1"/>
  <c r="E96" i="4"/>
  <c r="Y65" i="1"/>
  <c r="R65" i="1"/>
  <c r="X65" i="1"/>
  <c r="R87" i="1"/>
  <c r="R111" i="1"/>
  <c r="R61" i="1"/>
  <c r="R196" i="1"/>
  <c r="R90" i="1"/>
  <c r="R115" i="1"/>
  <c r="R129" i="1"/>
  <c r="R75" i="1"/>
  <c r="R93" i="1"/>
  <c r="R56" i="1"/>
  <c r="R78" i="1"/>
  <c r="R132" i="1"/>
  <c r="R52" i="1"/>
  <c r="R158" i="1"/>
  <c r="R179" i="1"/>
  <c r="R124" i="1"/>
  <c r="R76" i="1"/>
  <c r="R136" i="1"/>
  <c r="R126" i="1"/>
  <c r="R73" i="1"/>
  <c r="R77" i="1"/>
  <c r="R180" i="1"/>
  <c r="R38" i="1"/>
  <c r="R203" i="1"/>
  <c r="R172" i="1"/>
  <c r="R127" i="1"/>
  <c r="R157" i="1"/>
  <c r="R74" i="1"/>
  <c r="R135" i="1"/>
  <c r="R219" i="1"/>
  <c r="R173" i="1"/>
  <c r="R195" i="1"/>
  <c r="R137" i="1"/>
  <c r="R31" i="1"/>
  <c r="R39" i="1"/>
  <c r="R85" i="1"/>
  <c r="R139" i="1"/>
  <c r="R170" i="1"/>
  <c r="R140" i="1"/>
  <c r="R54" i="1"/>
  <c r="R32" i="1"/>
  <c r="R92" i="1"/>
  <c r="R171" i="1"/>
  <c r="R177" i="1"/>
  <c r="R191" i="1"/>
  <c r="R159" i="1"/>
  <c r="R30" i="1"/>
  <c r="R134" i="1"/>
  <c r="R160" i="1"/>
  <c r="R131" i="1"/>
  <c r="R88" i="1"/>
  <c r="R128" i="1"/>
  <c r="R164" i="1"/>
  <c r="R62" i="1"/>
  <c r="R42" i="1"/>
  <c r="R133" i="1"/>
  <c r="R174" i="1"/>
  <c r="R178" i="1"/>
  <c r="R53" i="1"/>
  <c r="R193" i="1"/>
  <c r="R91" i="1"/>
  <c r="R175" i="1"/>
  <c r="R35" i="1"/>
  <c r="R112" i="1"/>
  <c r="R113" i="1"/>
  <c r="R116" i="1"/>
  <c r="R217" i="1"/>
  <c r="R130" i="1"/>
  <c r="R161" i="1"/>
  <c r="R138" i="1"/>
  <c r="R192" i="1"/>
  <c r="R86" i="1"/>
  <c r="R155" i="1"/>
  <c r="R218" i="1"/>
  <c r="R153" i="1"/>
  <c r="R58" i="1"/>
  <c r="R114" i="1"/>
  <c r="R154" i="1"/>
  <c r="R122" i="1"/>
  <c r="R109" i="1"/>
  <c r="R110" i="1"/>
  <c r="R59" i="1"/>
  <c r="R108" i="1"/>
  <c r="R89" i="1"/>
  <c r="R216" i="1"/>
  <c r="R60" i="1"/>
  <c r="R162" i="1"/>
  <c r="R106" i="1"/>
  <c r="R156" i="1"/>
  <c r="R123" i="1"/>
  <c r="R71" i="1"/>
  <c r="R176" i="1"/>
  <c r="R163" i="1"/>
  <c r="R206" i="1"/>
  <c r="R202" i="1"/>
  <c r="R84" i="1"/>
  <c r="R96" i="1"/>
  <c r="R169" i="1"/>
  <c r="R182" i="1"/>
  <c r="R72" i="1"/>
  <c r="R194" i="1"/>
  <c r="R55" i="1"/>
  <c r="R81" i="1"/>
  <c r="R24" i="1"/>
  <c r="R199" i="1"/>
  <c r="R107" i="1"/>
  <c r="R222" i="1"/>
  <c r="R143" i="1"/>
  <c r="R99" i="1"/>
  <c r="R23" i="1"/>
  <c r="R125" i="1"/>
  <c r="R209" i="1"/>
  <c r="R20" i="1"/>
  <c r="R166" i="1"/>
  <c r="R117" i="1"/>
  <c r="R22" i="1"/>
  <c r="R57" i="1"/>
  <c r="R185" i="1"/>
  <c r="R119" i="1"/>
  <c r="Y146" i="1"/>
  <c r="X146" i="1"/>
  <c r="R146" i="1"/>
  <c r="Y14" i="1"/>
  <c r="X14" i="1"/>
  <c r="Q17" i="1"/>
  <c r="V154" i="4"/>
  <c r="W154" i="4" s="1"/>
  <c r="S154" i="4"/>
  <c r="T154" i="4" s="1"/>
  <c r="E166" i="4"/>
  <c r="V124" i="4"/>
  <c r="W124" i="4" s="1"/>
  <c r="S124" i="4"/>
  <c r="T124" i="4" s="1"/>
  <c r="E143" i="4"/>
  <c r="V117" i="4"/>
  <c r="W117" i="4" s="1"/>
  <c r="S117" i="4"/>
  <c r="T117" i="4" s="1"/>
  <c r="E119" i="4"/>
  <c r="S81" i="4"/>
  <c r="T81" i="4" s="1"/>
  <c r="V81" i="4"/>
  <c r="W81" i="4" s="1"/>
  <c r="S143" i="4" l="1"/>
  <c r="T143" i="4" s="1"/>
  <c r="V143" i="4"/>
  <c r="W143" i="4" s="1"/>
  <c r="E146" i="4"/>
  <c r="Y21" i="1"/>
  <c r="X21" i="1"/>
  <c r="R21" i="1"/>
  <c r="S96" i="4"/>
  <c r="T96" i="4" s="1"/>
  <c r="V96" i="4"/>
  <c r="W96" i="4" s="1"/>
  <c r="E99" i="4"/>
  <c r="V166" i="4"/>
  <c r="W166" i="4" s="1"/>
  <c r="S166" i="4"/>
  <c r="T166" i="4" s="1"/>
  <c r="E185" i="4"/>
  <c r="S119" i="4"/>
  <c r="T119" i="4" s="1"/>
  <c r="V119" i="4"/>
  <c r="W119" i="4" s="1"/>
  <c r="V65" i="4"/>
  <c r="S65" i="4"/>
  <c r="E14" i="4"/>
  <c r="R14" i="1"/>
  <c r="X17" i="1"/>
  <c r="R17" i="1"/>
  <c r="Y17" i="1"/>
  <c r="V185" i="4" l="1"/>
  <c r="W185" i="4" s="1"/>
  <c r="S185" i="4"/>
  <c r="T185" i="4" s="1"/>
  <c r="E22" i="4"/>
  <c r="Y27" i="1"/>
  <c r="X27" i="1"/>
  <c r="R27" i="1"/>
  <c r="E17" i="4"/>
  <c r="V14" i="4"/>
  <c r="W14" i="4" s="1"/>
  <c r="S14" i="4"/>
  <c r="T14" i="4" s="1"/>
  <c r="E20" i="4"/>
  <c r="V99" i="4"/>
  <c r="W99" i="4" s="1"/>
  <c r="S99" i="4"/>
  <c r="T99" i="4" s="1"/>
  <c r="S146" i="4"/>
  <c r="T146" i="4" s="1"/>
  <c r="E21" i="4"/>
  <c r="V146" i="4"/>
  <c r="W146" i="4" s="1"/>
  <c r="S20" i="4" l="1"/>
  <c r="T20" i="4" s="1"/>
  <c r="V20" i="4"/>
  <c r="W20" i="4" s="1"/>
  <c r="E27" i="4"/>
  <c r="E44" i="4" s="1"/>
  <c r="R44" i="1"/>
  <c r="X44" i="1"/>
  <c r="Y44" i="1"/>
  <c r="S17" i="4"/>
  <c r="T17" i="4" s="1"/>
  <c r="V17" i="4"/>
  <c r="W17" i="4" s="1"/>
  <c r="S22" i="4"/>
  <c r="T22" i="4" s="1"/>
  <c r="V22" i="4"/>
  <c r="W22" i="4" s="1"/>
  <c r="V21" i="4"/>
  <c r="W21" i="4" s="1"/>
  <c r="S21" i="4"/>
  <c r="T21" i="4" s="1"/>
  <c r="V27" i="4" l="1"/>
  <c r="W27" i="4" s="1"/>
  <c r="S27" i="4"/>
  <c r="T27" i="4" s="1"/>
  <c r="S44" i="4"/>
  <c r="T44" i="4" s="1"/>
  <c r="V44" i="4"/>
  <c r="W4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Lyra Mcfarlane</author>
  </authors>
  <commentList>
    <comment ref="G16" authorId="0" shapeId="0" xr:uid="{7044B3E6-ACFB-4386-B9ED-386088018653}">
      <text>
        <r>
          <rPr>
            <b/>
            <sz val="9"/>
            <color indexed="81"/>
            <rFont val="Tahoma"/>
            <family val="2"/>
          </rPr>
          <t>Lyra Mcfarlane:</t>
        </r>
        <r>
          <rPr>
            <sz val="9"/>
            <color indexed="81"/>
            <rFont val="Tahoma"/>
            <family val="2"/>
          </rPr>
          <t xml:space="preserve">
PVH pulling out rate Apr 1st onwards</t>
        </r>
      </text>
    </comment>
    <comment ref="G30" authorId="0" shapeId="0" xr:uid="{A3F60044-24AB-46BF-B7B0-722134268709}">
      <text>
        <r>
          <rPr>
            <b/>
            <sz val="9"/>
            <color indexed="81"/>
            <rFont val="Tahoma"/>
            <family val="2"/>
          </rPr>
          <t>Lyra Mcfarlane:</t>
        </r>
        <r>
          <rPr>
            <sz val="9"/>
            <color indexed="81"/>
            <rFont val="Tahoma"/>
            <family val="2"/>
          </rPr>
          <t xml:space="preserve">
PVH formulae to be corrected</t>
        </r>
      </text>
    </comment>
    <comment ref="G32" authorId="0" shapeId="0" xr:uid="{6AC9D01E-44FC-4869-9FFA-0A9D028DC52A}">
      <text>
        <r>
          <rPr>
            <b/>
            <sz val="9"/>
            <color indexed="81"/>
            <rFont val="Tahoma"/>
            <family val="2"/>
          </rPr>
          <t>Lyra Mcfarlane:</t>
        </r>
        <r>
          <rPr>
            <sz val="9"/>
            <color indexed="81"/>
            <rFont val="Tahoma"/>
            <family val="2"/>
          </rPr>
          <t xml:space="preserve">
PVH formulae to be corrected</t>
        </r>
      </text>
    </comment>
    <comment ref="G37" authorId="0" shapeId="0" xr:uid="{55F79D29-2241-48F9-A875-71A7665DEDE3}">
      <text>
        <r>
          <rPr>
            <b/>
            <sz val="9"/>
            <color indexed="81"/>
            <rFont val="Tahoma"/>
            <family val="2"/>
          </rPr>
          <t>Lyra Mcfarlane:</t>
        </r>
        <r>
          <rPr>
            <sz val="9"/>
            <color indexed="81"/>
            <rFont val="Tahoma"/>
            <family val="2"/>
          </rPr>
          <t xml:space="preserve">
PVH formulae to be corrected</t>
        </r>
      </text>
    </comment>
  </commentList>
</comments>
</file>

<file path=xl/sharedStrings.xml><?xml version="1.0" encoding="utf-8"?>
<sst xmlns="http://schemas.openxmlformats.org/spreadsheetml/2006/main" count="1221" uniqueCount="567">
  <si>
    <t>January 2022</t>
  </si>
  <si>
    <t>February 2022</t>
  </si>
  <si>
    <t xml:space="preserve">                        Proprietors of Strata Plan # 125</t>
  </si>
  <si>
    <t>March 2022</t>
  </si>
  <si>
    <t>Proprietors of Strata Plan #125</t>
  </si>
  <si>
    <t xml:space="preserve">   Financial Statement</t>
  </si>
  <si>
    <t>April 2022</t>
  </si>
  <si>
    <t>Reporting 2022- budget - year to date</t>
  </si>
  <si>
    <t>May 2022</t>
  </si>
  <si>
    <t>June 2022</t>
  </si>
  <si>
    <t>July 2022</t>
  </si>
  <si>
    <t>August 2022</t>
  </si>
  <si>
    <t>September 2022</t>
  </si>
  <si>
    <t>monthly</t>
  </si>
  <si>
    <t>variance</t>
  </si>
  <si>
    <t>SUMMARY STATEMENT</t>
  </si>
  <si>
    <t>year-to-date</t>
  </si>
  <si>
    <t>October 2022</t>
  </si>
  <si>
    <t>%</t>
  </si>
  <si>
    <t>Budget</t>
  </si>
  <si>
    <t>Last Year</t>
  </si>
  <si>
    <t>to bud</t>
  </si>
  <si>
    <t>to LY</t>
  </si>
  <si>
    <t>November 2022</t>
  </si>
  <si>
    <t>December 2022</t>
  </si>
  <si>
    <t>SUM100</t>
  </si>
  <si>
    <t>Revenues</t>
  </si>
  <si>
    <t>SUM 400</t>
  </si>
  <si>
    <t>TOTAL REVENUES</t>
  </si>
  <si>
    <t>SUM500</t>
  </si>
  <si>
    <t>Administration &amp; General</t>
  </si>
  <si>
    <t>SUM600</t>
  </si>
  <si>
    <t>Maintenance</t>
  </si>
  <si>
    <t>SUM700</t>
  </si>
  <si>
    <t>Pool &amp; Beach</t>
  </si>
  <si>
    <t>SUM800</t>
  </si>
  <si>
    <t>Common Areas</t>
  </si>
  <si>
    <t>SUM900</t>
  </si>
  <si>
    <t>Utilities</t>
  </si>
  <si>
    <t>SUM1000</t>
  </si>
  <si>
    <t>TOTAL EXPENSES</t>
  </si>
  <si>
    <t>INS100</t>
  </si>
  <si>
    <t>Insurance Assessment</t>
  </si>
  <si>
    <t>INS200</t>
  </si>
  <si>
    <t>Insurance Expenses</t>
  </si>
  <si>
    <t>NS300</t>
  </si>
  <si>
    <t>Management Fee</t>
  </si>
  <si>
    <t>INS400</t>
  </si>
  <si>
    <t>TOTAL INSURANCE</t>
  </si>
  <si>
    <t>RES200</t>
  </si>
  <si>
    <t>Reserve Assessment</t>
  </si>
  <si>
    <t>RES300</t>
  </si>
  <si>
    <t>Reserve Fund</t>
  </si>
  <si>
    <t>RES400</t>
  </si>
  <si>
    <t>TOTAL RESERVE FUND</t>
  </si>
  <si>
    <t>SUM1100</t>
  </si>
  <si>
    <t>PROFIT / (LOSS)</t>
  </si>
  <si>
    <t xml:space="preserve"> -------------------------------------------------------------------------------------------------------------------------------------------------- Details -----------------------------------------------------------------------------------------------------------------------------------------------------</t>
  </si>
  <si>
    <t>REVENUES</t>
  </si>
  <si>
    <t>AG100</t>
  </si>
  <si>
    <t>Strata Fees</t>
  </si>
  <si>
    <t>AG200</t>
  </si>
  <si>
    <t>Strata Storage Fees</t>
  </si>
  <si>
    <t>AG300</t>
  </si>
  <si>
    <t>Watersport Contribution</t>
  </si>
  <si>
    <t>AG400</t>
  </si>
  <si>
    <t>Maintenance Revenue</t>
  </si>
  <si>
    <t>AG500</t>
  </si>
  <si>
    <t>Income from Water</t>
  </si>
  <si>
    <t>AG600</t>
  </si>
  <si>
    <t>Income from Power</t>
  </si>
  <si>
    <t>AG700</t>
  </si>
  <si>
    <t>Income from Cable</t>
  </si>
  <si>
    <t>AG800</t>
  </si>
  <si>
    <t>Income from Pest Control</t>
  </si>
  <si>
    <t>AG850</t>
  </si>
  <si>
    <t>Villa Contributions</t>
  </si>
  <si>
    <t>AG900</t>
  </si>
  <si>
    <t>Other Income</t>
  </si>
  <si>
    <t>AG1000</t>
  </si>
  <si>
    <t>Interest Income</t>
  </si>
  <si>
    <t>AG1100</t>
  </si>
  <si>
    <t>ADMIN &amp; GENERAL</t>
  </si>
  <si>
    <t>AG1200</t>
  </si>
  <si>
    <t>Security Payroll</t>
  </si>
  <si>
    <t>AG1300</t>
  </si>
  <si>
    <t>Vacation Pay</t>
  </si>
  <si>
    <t>AG1310</t>
  </si>
  <si>
    <t>Holiday Pay</t>
  </si>
  <si>
    <t>AG1320</t>
  </si>
  <si>
    <t>Sick Pay</t>
  </si>
  <si>
    <t>AG1400</t>
  </si>
  <si>
    <t>Employee Meals</t>
  </si>
  <si>
    <t>AG1500</t>
  </si>
  <si>
    <t>Bonus Provision</t>
  </si>
  <si>
    <t>AG1550</t>
  </si>
  <si>
    <t>Employee Relations</t>
  </si>
  <si>
    <t>AG1600</t>
  </si>
  <si>
    <t>Payroll Taxes</t>
  </si>
  <si>
    <t>AG1700</t>
  </si>
  <si>
    <t>TOTAL PAYROLL &amp; RELATED</t>
  </si>
  <si>
    <t>AG1800</t>
  </si>
  <si>
    <t>Bank Charges</t>
  </si>
  <si>
    <t>AG1900</t>
  </si>
  <si>
    <t>Work Permits</t>
  </si>
  <si>
    <t>AG2000</t>
  </si>
  <si>
    <t>Outside Security Services &amp; supplies</t>
  </si>
  <si>
    <t>AG2100</t>
  </si>
  <si>
    <t>Telephone</t>
  </si>
  <si>
    <t>AG2200</t>
  </si>
  <si>
    <t>D&amp;O Liability Insurance</t>
  </si>
  <si>
    <t>AG2300</t>
  </si>
  <si>
    <t>Gym</t>
  </si>
  <si>
    <t>AG2400</t>
  </si>
  <si>
    <t>AG2450</t>
  </si>
  <si>
    <t>Back of House Building contrib</t>
  </si>
  <si>
    <t>AG2500</t>
  </si>
  <si>
    <t>Other Expenses</t>
  </si>
  <si>
    <t>AG2700</t>
  </si>
  <si>
    <t>Travelling Expenses</t>
  </si>
  <si>
    <t>AG2800</t>
  </si>
  <si>
    <t>TOTAL OTHER EXPENSES</t>
  </si>
  <si>
    <t>AG2900</t>
  </si>
  <si>
    <t>TOTAL ADMIN &amp; GEN EXPENSES</t>
  </si>
  <si>
    <t>MAINTENANCE</t>
  </si>
  <si>
    <t>MA100</t>
  </si>
  <si>
    <t>Engineering Payroll</t>
  </si>
  <si>
    <t>501065-22</t>
  </si>
  <si>
    <t>501048-22</t>
  </si>
  <si>
    <t>501044-22</t>
  </si>
  <si>
    <t>MA200</t>
  </si>
  <si>
    <t>Landscaping Payroll</t>
  </si>
  <si>
    <t>MA310</t>
  </si>
  <si>
    <t>MA314</t>
  </si>
  <si>
    <t>MA315</t>
  </si>
  <si>
    <t>MA311</t>
  </si>
  <si>
    <t>Home Leave</t>
  </si>
  <si>
    <t>Review for Dept</t>
  </si>
  <si>
    <t>MA312</t>
  </si>
  <si>
    <t>Health Insurance</t>
  </si>
  <si>
    <t>MA313</t>
  </si>
  <si>
    <t>Work Pemits</t>
  </si>
  <si>
    <t>MA320</t>
  </si>
  <si>
    <t>MA330</t>
  </si>
  <si>
    <t>MA340</t>
  </si>
  <si>
    <t>Employee Housing</t>
  </si>
  <si>
    <t>MA350</t>
  </si>
  <si>
    <t>MA400</t>
  </si>
  <si>
    <t>MA500</t>
  </si>
  <si>
    <t>Vehicles &amp; Transportation</t>
  </si>
  <si>
    <t>565015-22</t>
  </si>
  <si>
    <t>MA600</t>
  </si>
  <si>
    <t>A/C Related</t>
  </si>
  <si>
    <t>MA700</t>
  </si>
  <si>
    <t>Maintenance Supplies</t>
  </si>
  <si>
    <t>565009-22</t>
  </si>
  <si>
    <t>MA710</t>
  </si>
  <si>
    <t>Hurricane Supplies</t>
  </si>
  <si>
    <t>MA800</t>
  </si>
  <si>
    <t>Building Maintenance</t>
  </si>
  <si>
    <t>MA900</t>
  </si>
  <si>
    <t>Office Supplies</t>
  </si>
  <si>
    <t>563018-22</t>
  </si>
  <si>
    <t>Printing &amp; Stationary</t>
  </si>
  <si>
    <t>MA1000</t>
  </si>
  <si>
    <t>Uniforms</t>
  </si>
  <si>
    <t>MA1100</t>
  </si>
  <si>
    <t>Painting &amp; Decorations</t>
  </si>
  <si>
    <t>MA1200</t>
  </si>
  <si>
    <t>Electrical &amp; Bulbs</t>
  </si>
  <si>
    <t>MA1300</t>
  </si>
  <si>
    <t>Locks &amp; Keys</t>
  </si>
  <si>
    <t>MA1310</t>
  </si>
  <si>
    <t>Furniture &amp; Equipment</t>
  </si>
  <si>
    <t>MA1400</t>
  </si>
  <si>
    <t>Plumbing</t>
  </si>
  <si>
    <t>MA1500</t>
  </si>
  <si>
    <t>Elevators</t>
  </si>
  <si>
    <t>MA1600</t>
  </si>
  <si>
    <t>Garbage Removal</t>
  </si>
  <si>
    <t>MA1700</t>
  </si>
  <si>
    <t>580002-03</t>
  </si>
  <si>
    <t>MA1800</t>
  </si>
  <si>
    <t>Fire Protection / Life Safety</t>
  </si>
  <si>
    <t>MA1900</t>
  </si>
  <si>
    <t>Grounds &amp; Landscaping</t>
  </si>
  <si>
    <t>MA2000</t>
  </si>
  <si>
    <t>MA2100</t>
  </si>
  <si>
    <t>Sewage Treatment Plant</t>
  </si>
  <si>
    <t>part563010-22</t>
  </si>
  <si>
    <t>MA2200</t>
  </si>
  <si>
    <t>MA2300</t>
  </si>
  <si>
    <t>TOTAL MAINTENANCE EXPENSES</t>
  </si>
  <si>
    <t>POOL &amp; BEACH</t>
  </si>
  <si>
    <t>PB100</t>
  </si>
  <si>
    <t>Payroll Expenses</t>
  </si>
  <si>
    <t>PB200</t>
  </si>
  <si>
    <t>PB220</t>
  </si>
  <si>
    <t>PB230</t>
  </si>
  <si>
    <t>Sick/Supplemental Pay</t>
  </si>
  <si>
    <t>PB210</t>
  </si>
  <si>
    <t>PB250</t>
  </si>
  <si>
    <t>PB300</t>
  </si>
  <si>
    <t>PB310</t>
  </si>
  <si>
    <t>PB400</t>
  </si>
  <si>
    <t>PB500</t>
  </si>
  <si>
    <t>PB600</t>
  </si>
  <si>
    <t>Allocation Management Co.</t>
  </si>
  <si>
    <t>PB650</t>
  </si>
  <si>
    <t>Allocation Villa Club</t>
  </si>
  <si>
    <t>PB700</t>
  </si>
  <si>
    <t>PB800</t>
  </si>
  <si>
    <t>P&amp;B Supplies</t>
  </si>
  <si>
    <t>PB900</t>
  </si>
  <si>
    <t>Furniture &amp; Umbrellas</t>
  </si>
  <si>
    <t>PB1000</t>
  </si>
  <si>
    <t>Watersport Supplies</t>
  </si>
  <si>
    <t>PB1100</t>
  </si>
  <si>
    <t>PB1200</t>
  </si>
  <si>
    <t>PB1210</t>
  </si>
  <si>
    <t>Laundry</t>
  </si>
  <si>
    <t>PB1300</t>
  </si>
  <si>
    <t>Miscellaneous</t>
  </si>
  <si>
    <t>PB1400</t>
  </si>
  <si>
    <t>PB 1450</t>
  </si>
  <si>
    <t>PB1500</t>
  </si>
  <si>
    <t>Pool Chemicals</t>
  </si>
  <si>
    <t>PB1600</t>
  </si>
  <si>
    <t>Pool Repairs</t>
  </si>
  <si>
    <t>PB1700</t>
  </si>
  <si>
    <t>Watersport Repairs</t>
  </si>
  <si>
    <t>PB1800</t>
  </si>
  <si>
    <t>PB1900</t>
  </si>
  <si>
    <t>TOTAL POOL &amp; BEACH EXPENSES</t>
  </si>
  <si>
    <t>COMMON AREAS</t>
  </si>
  <si>
    <t>CO100</t>
  </si>
  <si>
    <t>501006-02</t>
  </si>
  <si>
    <t>CO200</t>
  </si>
  <si>
    <t>CO210</t>
  </si>
  <si>
    <t>Holiday &amp; Sick Pay</t>
  </si>
  <si>
    <t>501094-02</t>
  </si>
  <si>
    <t>CO300</t>
  </si>
  <si>
    <t>CO400</t>
  </si>
  <si>
    <t>CO500</t>
  </si>
  <si>
    <t>CO600</t>
  </si>
  <si>
    <t>CO700</t>
  </si>
  <si>
    <t>Cleaning Supplies</t>
  </si>
  <si>
    <t>CO800</t>
  </si>
  <si>
    <t>CO900</t>
  </si>
  <si>
    <t>CO1000</t>
  </si>
  <si>
    <t>TOTAL COMMON AREAS EXP.</t>
  </si>
  <si>
    <t>UTILITIES</t>
  </si>
  <si>
    <t>UT100</t>
  </si>
  <si>
    <t>Electricity</t>
  </si>
  <si>
    <t>UT200</t>
  </si>
  <si>
    <t>Water</t>
  </si>
  <si>
    <t>UT300</t>
  </si>
  <si>
    <t>Gas / Propane</t>
  </si>
  <si>
    <t>UT400</t>
  </si>
  <si>
    <t>Others</t>
  </si>
  <si>
    <t>UT500</t>
  </si>
  <si>
    <t>TOTAL UTILITY EXPENSES</t>
  </si>
  <si>
    <t>Forecast</t>
  </si>
  <si>
    <t>THE SHORE CLUB STRATA PLAN #125</t>
  </si>
  <si>
    <t xml:space="preserve">Ending Balance </t>
  </si>
  <si>
    <t>Variance</t>
  </si>
  <si>
    <t>COMMENTS</t>
  </si>
  <si>
    <t>Account Description</t>
  </si>
  <si>
    <t>==================================</t>
  </si>
  <si>
    <t>=============</t>
  </si>
  <si>
    <t>=================</t>
  </si>
  <si>
    <t>=============================================================</t>
  </si>
  <si>
    <t>CASH</t>
  </si>
  <si>
    <t>Term Deposit Held in Trust</t>
  </si>
  <si>
    <t>OTHER RECEIVABLES</t>
  </si>
  <si>
    <t>VILLA CLUB</t>
  </si>
  <si>
    <t>Villa Club account tracks actual costs allocated to the Villas versus the amount billed to the Villa owners.  The amount billed to owners will be adjusted during the year according to any excess or shortfall of funding.</t>
  </si>
  <si>
    <t>INTERCOMPANY MANAGEMENT CO</t>
  </si>
  <si>
    <t>INVENTORIES</t>
  </si>
  <si>
    <t>ENGINEERING INVENTORY</t>
  </si>
  <si>
    <t>OWNER UNIT SUPPLIES</t>
  </si>
  <si>
    <t>HURRICANE INVENTORY</t>
  </si>
  <si>
    <t>OTHER ASSETS</t>
  </si>
  <si>
    <t>PREPAID INSURANCE</t>
  </si>
  <si>
    <t>PREPAID OTHER</t>
  </si>
  <si>
    <t>TOTAL ASSETS</t>
  </si>
  <si>
    <t>ACCRUED EXPENSES</t>
  </si>
  <si>
    <t>EMPLOYEE INSURANCE</t>
  </si>
  <si>
    <t>MISC DEDUCTIONS</t>
  </si>
  <si>
    <t>ACCRUED VACATION</t>
  </si>
  <si>
    <t>ACCRUED SALARIES/WAGES</t>
  </si>
  <si>
    <t>ACCRUED LEGAL</t>
  </si>
  <si>
    <t>ACCRUED OTHER EXPENSES</t>
  </si>
  <si>
    <t>Accrued Reserve Fund</t>
  </si>
  <si>
    <t>OWNERS EQUITY</t>
  </si>
  <si>
    <t>RESERVE FUNDS</t>
  </si>
  <si>
    <t xml:space="preserve">RETAINED EARNINGS </t>
  </si>
  <si>
    <t>CURRENT YEAR</t>
  </si>
  <si>
    <t>TOTAL LIABILITIES &amp; OWNERS EQUITY</t>
  </si>
  <si>
    <t>CONTROL</t>
  </si>
  <si>
    <t>Reserve Funds (equity)</t>
  </si>
  <si>
    <t>Reserve Funds (term deposits funded)</t>
  </si>
  <si>
    <t>Balance to be funded before adjustements (A)</t>
  </si>
  <si>
    <t>Inventories advanced by Management Co.</t>
  </si>
  <si>
    <t>Retained earnings held by Management Co.</t>
  </si>
  <si>
    <t>Current earnings advanced by Management Co.</t>
  </si>
  <si>
    <t>Total cash adjustments (B)</t>
  </si>
  <si>
    <t>Term deposit to be funded (A+B)</t>
  </si>
  <si>
    <t>rounded =)</t>
  </si>
  <si>
    <t>Proprietors of Strata Plan # 125</t>
  </si>
  <si>
    <t>Financial Statements</t>
  </si>
  <si>
    <t>Budget 2023</t>
  </si>
  <si>
    <t>Forecast 2022</t>
  </si>
  <si>
    <t>Actual 2021</t>
  </si>
  <si>
    <t>Actual 2020</t>
  </si>
  <si>
    <t>Actual 2019</t>
  </si>
  <si>
    <t>Actual 2018</t>
  </si>
  <si>
    <t>Actual 2017</t>
  </si>
  <si>
    <t>2023/2022</t>
  </si>
  <si>
    <t>2023/2021</t>
  </si>
  <si>
    <t>Reporting 2023- budget - monthly</t>
  </si>
  <si>
    <t>Strata #125 Payroll</t>
  </si>
  <si>
    <t>January</t>
  </si>
  <si>
    <t>February</t>
  </si>
  <si>
    <t>March</t>
  </si>
  <si>
    <t>April</t>
  </si>
  <si>
    <t>May</t>
  </si>
  <si>
    <t>June</t>
  </si>
  <si>
    <t>July</t>
  </si>
  <si>
    <t>August</t>
  </si>
  <si>
    <t>September</t>
  </si>
  <si>
    <t>October</t>
  </si>
  <si>
    <t>November</t>
  </si>
  <si>
    <t>December</t>
  </si>
  <si>
    <t>Manning</t>
  </si>
  <si>
    <t>Rate</t>
  </si>
  <si>
    <t>Strata Alloc %</t>
  </si>
  <si>
    <t>Strata Alloc. Rate</t>
  </si>
  <si>
    <t>Total</t>
  </si>
  <si>
    <t>Billback to Mgmt Co.</t>
  </si>
  <si>
    <t>THE SHORE CLUB</t>
  </si>
  <si>
    <t>PROPRIETORS STRATA PLAN # 125</t>
  </si>
  <si>
    <t>CAPITAL EXPENDITURES  - 2022</t>
  </si>
  <si>
    <t>PROJECT #</t>
  </si>
  <si>
    <t>CAPITAL RESERVE FUND</t>
  </si>
  <si>
    <t xml:space="preserve">YTD Actual </t>
  </si>
  <si>
    <t xml:space="preserve">Variance   </t>
  </si>
  <si>
    <t>remainder</t>
  </si>
  <si>
    <t>Total year</t>
  </si>
  <si>
    <t>to Budget</t>
  </si>
  <si>
    <t>Comments</t>
  </si>
  <si>
    <t>22C-001</t>
  </si>
  <si>
    <t>Landscaping (Quiet Use Battery Equipment, Plants, Mulch)</t>
  </si>
  <si>
    <t>22C-002</t>
  </si>
  <si>
    <t>Landscaping and Pathway Lighting</t>
  </si>
  <si>
    <t>22C-003</t>
  </si>
  <si>
    <t>TP / Irrigation / Filtration Pumps</t>
  </si>
  <si>
    <t>22C-004</t>
  </si>
  <si>
    <t>Pool &amp; Beach Furniture (includes umbrellas)</t>
  </si>
  <si>
    <t>22C-005</t>
  </si>
  <si>
    <t>Pool Filters &amp; Silica Sand</t>
  </si>
  <si>
    <t>22C-006</t>
  </si>
  <si>
    <t>Pool Lights (includes jacuzzi)</t>
  </si>
  <si>
    <t>22C-007</t>
  </si>
  <si>
    <t>Pool Pumps (includes jacuzzi)</t>
  </si>
  <si>
    <t>22C-008</t>
  </si>
  <si>
    <t>Pool Chlorinator Salt Cells (Common Pool)</t>
  </si>
  <si>
    <t>22C-009</t>
  </si>
  <si>
    <t>Pool Heaters</t>
  </si>
  <si>
    <t>22C-010</t>
  </si>
  <si>
    <t>Watersports Equipment - 4 paddle boards / 2 sails</t>
  </si>
  <si>
    <t>22C-011</t>
  </si>
  <si>
    <t>Tractor (Tires - Full Set) &amp; Rake Repairs</t>
  </si>
  <si>
    <t>22C-012</t>
  </si>
  <si>
    <t>Gym Equipment</t>
  </si>
  <si>
    <t>22C-013</t>
  </si>
  <si>
    <t>WWTP Pumps / Blowers</t>
  </si>
  <si>
    <t>22C-014</t>
  </si>
  <si>
    <t>Lift Station Pumps / Controls / Sewage (submersable pumps)</t>
  </si>
  <si>
    <t>22C-015</t>
  </si>
  <si>
    <t>Tools and Equipment (MT department)</t>
  </si>
  <si>
    <t>22C-016</t>
  </si>
  <si>
    <t>Security Entry at Guest parking (50% cost share with Mgt Co)</t>
  </si>
  <si>
    <t>22C-017</t>
  </si>
  <si>
    <t xml:space="preserve">Trike - 3 </t>
  </si>
  <si>
    <t>22C-018</t>
  </si>
  <si>
    <t>MISC</t>
  </si>
  <si>
    <t>TOTAL BUDGET 2022 CAPITAL RESERVE FUND</t>
  </si>
  <si>
    <t>2022 Reserves Page 1 of 3</t>
  </si>
  <si>
    <t>MAJOR EXPENDITURES  - BUDGET 2022</t>
  </si>
  <si>
    <t>Ytd Actual</t>
  </si>
  <si>
    <t>PROJECT</t>
  </si>
  <si>
    <t>MAJOR RESERVE FUND</t>
  </si>
  <si>
    <t>Remainder</t>
  </si>
  <si>
    <t>22M-001</t>
  </si>
  <si>
    <t>Water Instrusions / Condensation Issues</t>
  </si>
  <si>
    <t>22M-002</t>
  </si>
  <si>
    <t>Surge Protectors (all Panel boards)(sub Meter)</t>
  </si>
  <si>
    <t>22M-003</t>
  </si>
  <si>
    <t>Sun Tough/ Trellis</t>
  </si>
  <si>
    <t>TOTAL MAJOR RESERVE FUND</t>
  </si>
  <si>
    <t>2022 Reserves Page 2 of 3</t>
  </si>
  <si>
    <t>RESERVE FUNDS  2022 BUDGET</t>
  </si>
  <si>
    <t>YEAR 2012</t>
  </si>
  <si>
    <t>CAPITAL</t>
  </si>
  <si>
    <t>MAJOR</t>
  </si>
  <si>
    <t>TOTAL</t>
  </si>
  <si>
    <t>OPENING BALANCE 2012:</t>
  </si>
  <si>
    <t>OPENING BALANCE 2022:</t>
  </si>
  <si>
    <t>FUNDINGS YTD</t>
  </si>
  <si>
    <t xml:space="preserve">YTD EXPENDITURES </t>
  </si>
  <si>
    <t>FUNDING NOVEMBER- DECEMBER 2022</t>
  </si>
  <si>
    <t>EXPENDITURE DECEMBER 2022</t>
  </si>
  <si>
    <t>FORECASTED BALANCE DECEMBER 2022</t>
  </si>
  <si>
    <t>2022 Reserves Page 3 of 3</t>
  </si>
  <si>
    <t>CAPITAL EXPENDITURES  - 2023</t>
  </si>
  <si>
    <t>Proposed Budget 2023</t>
  </si>
  <si>
    <t>23C-01</t>
  </si>
  <si>
    <t>23C-02</t>
  </si>
  <si>
    <t>23C-03</t>
  </si>
  <si>
    <t>23C-04</t>
  </si>
  <si>
    <t>23C-05</t>
  </si>
  <si>
    <t>Lift Station Pumps / Piping Reconfiguartion / (submersable pumps)</t>
  </si>
  <si>
    <t>23C-06</t>
  </si>
  <si>
    <t>Pool &amp; Beach Furniture (includes chaises, umbrellas, lounger slings, tables, refurbishment, cushions)</t>
  </si>
  <si>
    <t>23C-07</t>
  </si>
  <si>
    <t>23C-08</t>
  </si>
  <si>
    <t>23C-09</t>
  </si>
  <si>
    <t>23C-10</t>
  </si>
  <si>
    <t>23C-11</t>
  </si>
  <si>
    <t>Pool Heaters (Colonnade)</t>
  </si>
  <si>
    <t>23C-12</t>
  </si>
  <si>
    <t>Pool Heater - Electric (Adult Jacuzzi)</t>
  </si>
  <si>
    <t>23C-13</t>
  </si>
  <si>
    <t>Watersports Equipment - 1 Kayak Double(+seats) , 3 Sails</t>
  </si>
  <si>
    <t>23C-14</t>
  </si>
  <si>
    <t>Gym Equipment - 1 Treadmill + Motherboard &amp; Motor</t>
  </si>
  <si>
    <t>23C-15</t>
  </si>
  <si>
    <t>Building cleanup (Source Equipment/ Anchor Points)</t>
  </si>
  <si>
    <t>23C-16</t>
  </si>
  <si>
    <t>23C-17</t>
  </si>
  <si>
    <t>Cushman - Battery Replacement</t>
  </si>
  <si>
    <t>23C-18</t>
  </si>
  <si>
    <t>TOTAL BUDGET 2023 CAPITAL RESERVE FUND</t>
  </si>
  <si>
    <t>MAJOR EXPENDITURES  - BUDGET 2023</t>
  </si>
  <si>
    <t>23M-01</t>
  </si>
  <si>
    <t>23M-02</t>
  </si>
  <si>
    <t>Power Meter (Surge Protector/Sub Meters)</t>
  </si>
  <si>
    <t xml:space="preserve">Shore Club Beach </t>
  </si>
  <si>
    <t>Existing Setup with some replacements of old items and the refurbishment of midlife equipment</t>
  </si>
  <si>
    <t>Please note the following amounts are estimates based on historical data.</t>
  </si>
  <si>
    <t>ITEM Requested</t>
  </si>
  <si>
    <t>AMOUNT EACH</t>
  </si>
  <si>
    <t>COST EACH</t>
  </si>
  <si>
    <t>TOTAL COST</t>
  </si>
  <si>
    <t>Tables Polymer - Pool and Beach Areas, Square White</t>
  </si>
  <si>
    <t>Chaise Lounge - Beach - New</t>
  </si>
  <si>
    <t>Chaise Lounge - Beach - Slings</t>
  </si>
  <si>
    <t>Chaise Lounge - Beach - Refurbishment (including sandsing an painting)</t>
  </si>
  <si>
    <t>Umbrellas - Beach</t>
  </si>
  <si>
    <t>Umbrella Frames</t>
  </si>
  <si>
    <t>Umbrella Ribs, 2 &amp; 5 ft</t>
  </si>
  <si>
    <t>Umbrella Cover</t>
  </si>
  <si>
    <t>Beach Hut - Sun Shade / Sail</t>
  </si>
  <si>
    <t xml:space="preserve">Miscellaneous: </t>
  </si>
  <si>
    <t xml:space="preserve">Total </t>
  </si>
  <si>
    <t>Shore Club Pools</t>
  </si>
  <si>
    <t>Chaise Lounge Slings - Aluminum - Sea Grapes</t>
  </si>
  <si>
    <t>Chaise Lounge Refinished - Teak</t>
  </si>
  <si>
    <t xml:space="preserve">Chaise Lounge Repaired - Teak </t>
  </si>
  <si>
    <t>Chaise Lounge Wheels - Teak New</t>
  </si>
  <si>
    <t xml:space="preserve">Chaise Lounge Repair Cushions (Sunbrella, Foam, Zipper, etc.) - Teak </t>
  </si>
  <si>
    <t>Side Tables - Teak - New</t>
  </si>
  <si>
    <t xml:space="preserve">Side Tables Refurbish - Teak </t>
  </si>
  <si>
    <t>Umbrellas, Bases, Covers, Repairs</t>
  </si>
  <si>
    <t>Grand Total:</t>
  </si>
  <si>
    <t>RESERVE FUNDS  2023 BUDGET</t>
  </si>
  <si>
    <t>FUNDINGS 2023</t>
  </si>
  <si>
    <t>EXPENDITURE 2023</t>
  </si>
  <si>
    <t>FORECASTED BALANCE DECEMBER 2023</t>
  </si>
  <si>
    <t>PROJECTED OPENING BALANCE 2023:</t>
  </si>
  <si>
    <t>April 1st</t>
  </si>
  <si>
    <t>Landscaping</t>
  </si>
  <si>
    <t>Agelus,  Fredlin</t>
  </si>
  <si>
    <t>Castely,  Aristile</t>
  </si>
  <si>
    <t>Deus,  Jacquelin</t>
  </si>
  <si>
    <t>Elliott,  Vibert</t>
  </si>
  <si>
    <t>Fontaine,  Joseph</t>
  </si>
  <si>
    <t>Gelin,  Renot</t>
  </si>
  <si>
    <t>Israel,  Berice</t>
  </si>
  <si>
    <t>Jean Elveus,  Robert</t>
  </si>
  <si>
    <t>Joseph,  Alex</t>
  </si>
  <si>
    <t>Merdelus,  Francky</t>
  </si>
  <si>
    <t>Morton,  Naris</t>
  </si>
  <si>
    <t>Noel,  Hillaireson</t>
  </si>
  <si>
    <t>Ulysse,  Jean Marie</t>
  </si>
  <si>
    <t>Nursery -ALSADE JEAN BAPTISE</t>
  </si>
  <si>
    <t>Nursery- ELMOUR FRANDY</t>
  </si>
  <si>
    <t>Casual- Anefer Garcia</t>
  </si>
  <si>
    <t>Manager</t>
  </si>
  <si>
    <t>Celan,  Wentz</t>
  </si>
  <si>
    <t>Charles,  Sanel</t>
  </si>
  <si>
    <t>Dominique,  Ronel</t>
  </si>
  <si>
    <t>Ducatel,  Nodelin</t>
  </si>
  <si>
    <t>Higgs,  Stephania</t>
  </si>
  <si>
    <t>Jean,  Mckarsen</t>
  </si>
  <si>
    <t>Louis,  Clervil</t>
  </si>
  <si>
    <t>Parker,  Travez</t>
  </si>
  <si>
    <t>Prophete,  Wadly</t>
  </si>
  <si>
    <t>Walkin,  Joe</t>
  </si>
  <si>
    <t>Williams,  Derek</t>
  </si>
  <si>
    <t>Casuals</t>
  </si>
  <si>
    <t>Lightbourn,  Marquita</t>
  </si>
  <si>
    <t>Dayupay Jr,  Albino</t>
  </si>
  <si>
    <t>Gordon,  Guion</t>
  </si>
  <si>
    <t>Hall,  Percy</t>
  </si>
  <si>
    <t>Jennings,  Dodly</t>
  </si>
  <si>
    <t>Matthew,  Dellon</t>
  </si>
  <si>
    <t>Rose,  Craig</t>
  </si>
  <si>
    <t>Scott,  Adrian</t>
  </si>
  <si>
    <t>Stedman,  Davion</t>
  </si>
  <si>
    <t>Casual -Jusly Ferdinand</t>
  </si>
  <si>
    <t>Casual -Prophete Louis Jerome</t>
  </si>
  <si>
    <t>Casual- Sannon Printemps</t>
  </si>
  <si>
    <t>Common Area</t>
  </si>
  <si>
    <t>Ramirez Dumonard,  Felicita</t>
  </si>
  <si>
    <t>Public cleaners allocation</t>
  </si>
  <si>
    <t>Security</t>
  </si>
  <si>
    <t>Yearly , Charles</t>
  </si>
  <si>
    <t>Cherizard, Andy</t>
  </si>
  <si>
    <t>Diefuils,  Dieulange</t>
  </si>
  <si>
    <t>Gibson,  Aushnell</t>
  </si>
  <si>
    <t>Hippolite,  Emmanuel</t>
  </si>
  <si>
    <t>Louis,  Fredo</t>
  </si>
  <si>
    <t>Louis,  Murette</t>
  </si>
  <si>
    <t>Oxil,  Michel Ange</t>
  </si>
  <si>
    <t>Vilfranche,  Venel</t>
  </si>
  <si>
    <t>Darvio, Moore</t>
  </si>
  <si>
    <t xml:space="preserve">Casual- Dyneville Romeus </t>
  </si>
  <si>
    <t>Vacant</t>
  </si>
  <si>
    <t>Peterly, Brutus</t>
  </si>
  <si>
    <t>Joseph, Hantz</t>
  </si>
  <si>
    <t xml:space="preserve">vacant </t>
  </si>
  <si>
    <t>Deloso Loweno</t>
  </si>
  <si>
    <t>Alande, Pierre</t>
  </si>
  <si>
    <t>Promoted to Supv. Palmer,  Devon</t>
  </si>
  <si>
    <t>Irrigation / Filtration Pumps - Brought Forward from 2022</t>
  </si>
  <si>
    <t>WWTP - Pumps / Blowers / Control Board / Compressor</t>
  </si>
  <si>
    <t>Pool Filters &amp; Silica Sand (Final works with AIB Pool, the  Contractor)</t>
  </si>
  <si>
    <t>Pool Lights (includes jacuzzi) - Brought forward from 2022</t>
  </si>
  <si>
    <t>Pool Chlorinator Salt Cells (Chorinators done in 2022, this year Salt Cells)</t>
  </si>
  <si>
    <t>Drive Ways- Grates (waiting for actual quote)</t>
  </si>
  <si>
    <t>Beach Stairs / Small Retaining Wall</t>
  </si>
  <si>
    <t>23C-19</t>
  </si>
  <si>
    <t>Building Foyer Traverline Refurbishment - All Landings</t>
  </si>
  <si>
    <t>Insulation Machine w/ Expansion Foam</t>
  </si>
  <si>
    <t>moved to 2023</t>
  </si>
  <si>
    <t>Adult, Lap, Sea Grapes &amp; Colonnade Pools works w/ AIB</t>
  </si>
  <si>
    <t>Dennis Voves</t>
  </si>
  <si>
    <t>Balance sheet as of November 30, 2022</t>
  </si>
  <si>
    <t>Reserve fundings - 30 November 2022</t>
  </si>
  <si>
    <t>2022</t>
  </si>
  <si>
    <t>BALANCE NOVEMBER 2022</t>
  </si>
  <si>
    <t>FUNDING DECEMBER 2022</t>
  </si>
  <si>
    <t>23C-20</t>
  </si>
  <si>
    <t>23C-21</t>
  </si>
  <si>
    <t>23C-22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</si>
</sst>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Red]\-#,##0\ "/>
    <numFmt numFmtId="165" formatCode="#,##0.0"/>
    <numFmt numFmtId="166" formatCode="_-* #,##0.00\ _p_t_a_-;\-* #,##0.00\ _p_t_a_-;_-* &quot;-&quot;??\ _p_t_a_-;_-@_-"/>
    <numFmt numFmtId="167" formatCode="_(* #,##0_);_(* \(#,##0\);_(* &quot;-&quot;??_);_(@_)"/>
    <numFmt numFmtId="168" formatCode="0.0%"/>
    <numFmt numFmtId="169" formatCode="_(&quot;$&quot;* #,##0_);_(&quot;$&quot;* \(#,##0\);_(&quot;$&quot;* &quot;-&quot;??_);_(@_)"/>
    <numFmt numFmtId="170" formatCode="_(&quot;$&quot;* #,##0.00_);_(&quot;$&quot;* \(#,##0.00\);_(&quot;$&quot;* &quot;-&quot;_);_(@_)"/>
    <numFmt numFmtId="171" formatCode="&quot;$&quot;#,##0"/>
  </numFmts>
  <fonts count="6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9"/>
      <color theme="0"/>
      <name val="Calibri"/>
      <family val="2"/>
      <scheme val="minor"/>
    </font>
    <font>
      <sz val="9"/>
      <name val="Calibri"/>
      <family val="2"/>
      <scheme val="minor"/>
    </font>
    <font>
      <sz val="8"/>
      <name val="Calibri"/>
      <family val="2"/>
      <scheme val="minor"/>
    </font>
    <font>
      <sz val="10"/>
      <color theme="0"/>
      <name val="Calibri"/>
      <family val="2"/>
      <scheme val="minor"/>
    </font>
    <font>
      <sz val="10"/>
      <name val="Calibri"/>
      <family val="2"/>
      <scheme val="minor"/>
    </font>
    <font>
      <sz val="12"/>
      <name val="Calibri"/>
      <family val="2"/>
      <scheme val="minor"/>
    </font>
    <font>
      <b/>
      <sz val="12"/>
      <name val="Calibri"/>
      <family val="2"/>
      <scheme val="minor"/>
    </font>
    <font>
      <sz val="12"/>
      <name val="LucidaSans"/>
    </font>
    <font>
      <b/>
      <i/>
      <sz val="16"/>
      <name val="Calibri"/>
      <family val="2"/>
      <scheme val="minor"/>
    </font>
    <font>
      <i/>
      <sz val="8"/>
      <name val="Calibri"/>
      <family val="2"/>
      <scheme val="minor"/>
    </font>
    <font>
      <b/>
      <i/>
      <sz val="8"/>
      <name val="Calibri"/>
      <family val="2"/>
      <scheme val="minor"/>
    </font>
    <font>
      <b/>
      <sz val="16"/>
      <name val="Calibri"/>
      <family val="2"/>
      <scheme val="minor"/>
    </font>
    <font>
      <b/>
      <i/>
      <sz val="10"/>
      <name val="Calibri"/>
      <family val="2"/>
      <scheme val="minor"/>
    </font>
    <font>
      <sz val="2"/>
      <name val="Calibri"/>
      <family val="2"/>
      <scheme val="minor"/>
    </font>
    <font>
      <i/>
      <sz val="2"/>
      <name val="Calibri"/>
      <family val="2"/>
      <scheme val="minor"/>
    </font>
    <font>
      <b/>
      <sz val="10"/>
      <name val="Calibri"/>
      <family val="2"/>
      <scheme val="minor"/>
    </font>
    <font>
      <b/>
      <sz val="9"/>
      <name val="Calibri"/>
      <family val="2"/>
      <scheme val="minor"/>
    </font>
    <font>
      <i/>
      <sz val="10"/>
      <name val="Calibri"/>
      <family val="2"/>
      <scheme val="minor"/>
    </font>
    <font>
      <sz val="11"/>
      <name val="Calibri"/>
      <family val="2"/>
      <scheme val="minor"/>
    </font>
    <font>
      <i/>
      <sz val="10"/>
      <color theme="0"/>
      <name val="Calibri"/>
      <family val="2"/>
      <scheme val="minor"/>
    </font>
    <font>
      <i/>
      <sz val="11"/>
      <name val="Calibri"/>
      <family val="2"/>
      <scheme val="minor"/>
    </font>
    <font>
      <b/>
      <sz val="9"/>
      <color theme="0"/>
      <name val="Calibri"/>
      <family val="2"/>
      <scheme val="minor"/>
    </font>
    <font>
      <b/>
      <sz val="10"/>
      <color theme="0"/>
      <name val="Calibri"/>
      <family val="2"/>
      <scheme val="minor"/>
    </font>
    <font>
      <b/>
      <sz val="11"/>
      <name val="Calibri"/>
      <family val="2"/>
      <scheme val="minor"/>
    </font>
    <font>
      <b/>
      <sz val="8"/>
      <name val="Calibri"/>
      <family val="2"/>
      <scheme val="minor"/>
    </font>
    <font>
      <sz val="10"/>
      <color rgb="FFFF0000"/>
      <name val="Calibri"/>
      <family val="2"/>
      <scheme val="minor"/>
    </font>
    <font>
      <b/>
      <i/>
      <sz val="11"/>
      <color theme="1"/>
      <name val="Calibri"/>
      <family val="2"/>
      <scheme val="minor"/>
    </font>
    <font>
      <i/>
      <sz val="11"/>
      <color theme="1"/>
      <name val="Calibri"/>
      <family val="2"/>
      <scheme val="minor"/>
    </font>
    <font>
      <sz val="9"/>
      <color rgb="FF000099"/>
      <name val="Calibri"/>
      <family val="2"/>
      <scheme val="minor"/>
    </font>
    <font>
      <sz val="8"/>
      <color rgb="FF000099"/>
      <name val="Calibri"/>
      <family val="2"/>
      <scheme val="minor"/>
    </font>
    <font>
      <sz val="10"/>
      <color rgb="FF000099"/>
      <name val="Calibri"/>
      <family val="2"/>
      <scheme val="minor"/>
    </font>
    <font>
      <b/>
      <i/>
      <sz val="16"/>
      <color rgb="FF000099"/>
      <name val="Calibri"/>
      <family val="2"/>
      <scheme val="minor"/>
    </font>
    <font>
      <i/>
      <sz val="8"/>
      <color rgb="FF000099"/>
      <name val="Calibri"/>
      <family val="2"/>
      <scheme val="minor"/>
    </font>
    <font>
      <b/>
      <i/>
      <sz val="10"/>
      <color rgb="FF000099"/>
      <name val="Calibri"/>
      <family val="2"/>
      <scheme val="minor"/>
    </font>
    <font>
      <b/>
      <sz val="10"/>
      <color rgb="FF000099"/>
      <name val="Calibri"/>
      <family val="2"/>
      <scheme val="minor"/>
    </font>
    <font>
      <b/>
      <sz val="9"/>
      <color rgb="FF000099"/>
      <name val="Calibri"/>
      <family val="2"/>
      <scheme val="minor"/>
    </font>
    <font>
      <i/>
      <sz val="10"/>
      <color rgb="FF000099"/>
      <name val="Calibri"/>
      <family val="2"/>
      <scheme val="minor"/>
    </font>
    <font>
      <b/>
      <sz val="8"/>
      <color rgb="FF000099"/>
      <name val="Calibri"/>
      <family val="2"/>
      <scheme val="minor"/>
    </font>
    <font>
      <sz val="11"/>
      <color rgb="FF000099"/>
      <name val="Calibri"/>
      <family val="2"/>
      <scheme val="minor"/>
    </font>
    <font>
      <b/>
      <sz val="11"/>
      <color rgb="FF000099"/>
      <name val="Calibri"/>
      <family val="2"/>
      <scheme val="minor"/>
    </font>
    <font>
      <sz val="8"/>
      <color rgb="FF000000"/>
      <name val="Tahoma"/>
      <family val="2"/>
    </font>
    <font>
      <sz val="12"/>
      <color theme="1"/>
      <name val="Calibri"/>
      <family val="2"/>
      <scheme val="minor"/>
    </font>
    <font>
      <b/>
      <sz val="12"/>
      <color theme="1"/>
      <name val="Calibri"/>
      <family val="2"/>
      <scheme val="minor"/>
    </font>
    <font>
      <b/>
      <sz val="10"/>
      <name val="Arial"/>
      <family val="2"/>
    </font>
    <font>
      <sz val="9"/>
      <color indexed="81"/>
      <name val="Tahoma"/>
      <family val="2"/>
    </font>
    <font>
      <b/>
      <sz val="9"/>
      <color indexed="81"/>
      <name val="Tahoma"/>
      <family val="2"/>
    </font>
    <font>
      <sz val="10"/>
      <color theme="1"/>
      <name val="Arial"/>
      <family val="2"/>
    </font>
    <font>
      <b/>
      <sz val="11"/>
      <name val="Arial"/>
      <family val="2"/>
    </font>
    <font>
      <b/>
      <sz val="10"/>
      <color theme="1"/>
      <name val="Arial"/>
      <family val="2"/>
    </font>
    <font>
      <sz val="11"/>
      <color theme="1"/>
      <name val="Tahoma"/>
      <family val="2"/>
    </font>
    <font>
      <sz val="11"/>
      <name val="Tahoma"/>
      <family val="2"/>
    </font>
    <font>
      <b/>
      <sz val="11"/>
      <color theme="1"/>
      <name val="Tahoma"/>
      <family val="2"/>
    </font>
    <font>
      <b/>
      <sz val="12"/>
      <name val="Tahoma"/>
      <family val="2"/>
    </font>
    <font>
      <b/>
      <sz val="11"/>
      <name val="Tahoma"/>
      <family val="2"/>
    </font>
    <font>
      <b/>
      <sz val="11"/>
      <color rgb="FF0D0D0D"/>
      <name val="Tahoma"/>
      <family val="2"/>
    </font>
    <font>
      <sz val="12"/>
      <color theme="1"/>
      <name val="Tahoma"/>
      <family val="2"/>
    </font>
    <font>
      <b/>
      <sz val="12"/>
      <color theme="1"/>
      <name val="Tahoma"/>
      <family val="2"/>
    </font>
    <font>
      <b/>
      <sz val="12"/>
      <name val="Arial"/>
      <family val="2"/>
    </font>
    <font>
      <sz val="14"/>
      <color theme="1"/>
      <name val="Arial"/>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2"/>
        <bgColor indexed="64"/>
      </patternFill>
    </fill>
    <fill>
      <patternFill patternType="solid">
        <fgColor indexed="14"/>
        <bgColor indexed="64"/>
      </patternFill>
    </fill>
    <fill>
      <patternFill patternType="solid">
        <fgColor theme="8" tint="0.59999389629810485"/>
        <bgColor indexed="64"/>
      </patternFill>
    </fill>
    <fill>
      <patternFill patternType="solid">
        <fgColor indexed="47"/>
        <bgColor indexed="64"/>
      </patternFill>
    </fill>
    <fill>
      <patternFill patternType="solid">
        <fgColor rgb="FFFFFF00"/>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5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2">
    <xf numFmtId="0" fontId="0" fillId="0" borderId="0"/>
    <xf numFmtId="9" fontId="7" fillId="0" borderId="0" applyFont="0" applyFill="0" applyBorder="0" applyAlignment="0" applyProtection="0"/>
    <xf numFmtId="0" fontId="15" fillId="0" borderId="0"/>
    <xf numFmtId="0" fontId="7" fillId="0" borderId="0"/>
    <xf numFmtId="0" fontId="7" fillId="0" borderId="0"/>
    <xf numFmtId="0" fontId="3" fillId="0" borderId="0"/>
    <xf numFmtId="9" fontId="7" fillId="0" borderId="0" applyFont="0" applyFill="0" applyBorder="0" applyAlignment="0" applyProtection="0"/>
    <xf numFmtId="166" fontId="7"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835">
    <xf numFmtId="0" fontId="0" fillId="0" borderId="0" xfId="0"/>
    <xf numFmtId="0" fontId="6" fillId="2" borderId="0" xfId="0" applyFont="1" applyFill="1" applyAlignment="1">
      <alignment horizontal="left"/>
    </xf>
    <xf numFmtId="0" fontId="8" fillId="3" borderId="0" xfId="0" applyFont="1" applyFill="1" applyAlignment="1">
      <alignment horizontal="center"/>
    </xf>
    <xf numFmtId="0" fontId="8" fillId="3" borderId="0" xfId="0" applyFont="1" applyFill="1"/>
    <xf numFmtId="0" fontId="9" fillId="2" borderId="0" xfId="0" applyFont="1" applyFill="1"/>
    <xf numFmtId="0" fontId="9" fillId="3" borderId="0" xfId="0" applyFont="1" applyFill="1"/>
    <xf numFmtId="41" fontId="10" fillId="2" borderId="0" xfId="0" applyNumberFormat="1" applyFont="1" applyFill="1" applyAlignment="1">
      <alignment horizontal="right"/>
    </xf>
    <xf numFmtId="0" fontId="10" fillId="2" borderId="0" xfId="0" applyFont="1" applyFill="1" applyAlignment="1">
      <alignment horizontal="right"/>
    </xf>
    <xf numFmtId="0" fontId="11" fillId="3" borderId="0" xfId="0" applyFont="1" applyFill="1"/>
    <xf numFmtId="0" fontId="12" fillId="2" borderId="0" xfId="0" applyFont="1" applyFill="1"/>
    <xf numFmtId="0" fontId="12" fillId="3" borderId="0" xfId="0" applyFont="1" applyFill="1"/>
    <xf numFmtId="0" fontId="13" fillId="4" borderId="0" xfId="0" applyFont="1" applyFill="1" applyAlignment="1">
      <alignment horizontal="center"/>
    </xf>
    <xf numFmtId="49" fontId="12" fillId="2" borderId="0" xfId="0" applyNumberFormat="1" applyFont="1" applyFill="1"/>
    <xf numFmtId="0" fontId="14" fillId="5" borderId="0" xfId="0" applyFont="1" applyFill="1" applyAlignment="1">
      <alignment horizontal="center"/>
    </xf>
    <xf numFmtId="164" fontId="16" fillId="2" borderId="0" xfId="2" applyNumberFormat="1" applyFont="1" applyFill="1" applyAlignment="1">
      <alignment horizontal="left" vertical="center"/>
    </xf>
    <xf numFmtId="164" fontId="16" fillId="3" borderId="0" xfId="2" applyNumberFormat="1" applyFont="1" applyFill="1" applyAlignment="1">
      <alignment horizontal="left" vertical="center"/>
    </xf>
    <xf numFmtId="0" fontId="17" fillId="2" borderId="0" xfId="0" applyFont="1" applyFill="1"/>
    <xf numFmtId="164" fontId="16" fillId="2" borderId="0" xfId="2" applyNumberFormat="1" applyFont="1" applyFill="1" applyAlignment="1">
      <alignment horizontal="right" vertical="center"/>
    </xf>
    <xf numFmtId="164" fontId="18" fillId="2" borderId="0" xfId="2" applyNumberFormat="1" applyFont="1" applyFill="1" applyAlignment="1">
      <alignment horizontal="left" vertical="center"/>
    </xf>
    <xf numFmtId="164" fontId="19" fillId="2" borderId="0" xfId="2" applyNumberFormat="1" applyFont="1" applyFill="1" applyAlignment="1">
      <alignment horizontal="left" vertical="center"/>
    </xf>
    <xf numFmtId="0" fontId="8" fillId="3" borderId="1" xfId="0" applyFont="1" applyFill="1" applyBorder="1" applyAlignment="1">
      <alignment horizontal="center"/>
    </xf>
    <xf numFmtId="0" fontId="11" fillId="3" borderId="1" xfId="0" applyFont="1" applyFill="1" applyBorder="1"/>
    <xf numFmtId="0" fontId="12" fillId="2" borderId="1" xfId="0" applyFont="1" applyFill="1" applyBorder="1"/>
    <xf numFmtId="0" fontId="12" fillId="2" borderId="1" xfId="0" applyFont="1" applyFill="1" applyBorder="1" applyAlignment="1">
      <alignment horizontal="left"/>
    </xf>
    <xf numFmtId="0" fontId="12" fillId="3" borderId="0" xfId="0" applyFont="1" applyFill="1" applyAlignment="1">
      <alignment horizontal="left"/>
    </xf>
    <xf numFmtId="0" fontId="17" fillId="2" borderId="1" xfId="0" applyFont="1" applyFill="1" applyBorder="1"/>
    <xf numFmtId="0" fontId="20" fillId="2" borderId="1" xfId="0" applyFont="1" applyFill="1" applyBorder="1" applyAlignment="1">
      <alignment horizontal="right"/>
    </xf>
    <xf numFmtId="0" fontId="21" fillId="2" borderId="0" xfId="0" applyFont="1" applyFill="1"/>
    <xf numFmtId="0" fontId="21" fillId="3" borderId="0" xfId="0" applyFont="1" applyFill="1"/>
    <xf numFmtId="164" fontId="22" fillId="2" borderId="0" xfId="2" applyNumberFormat="1" applyFont="1" applyFill="1" applyAlignment="1">
      <alignment horizontal="right" vertical="center"/>
    </xf>
    <xf numFmtId="164" fontId="19" fillId="2" borderId="0" xfId="2" applyNumberFormat="1" applyFont="1" applyFill="1" applyAlignment="1">
      <alignment horizontal="right" vertical="center"/>
    </xf>
    <xf numFmtId="164" fontId="19" fillId="3" borderId="0" xfId="2" applyNumberFormat="1" applyFont="1" applyFill="1" applyAlignment="1">
      <alignment horizontal="right" vertical="center"/>
    </xf>
    <xf numFmtId="0" fontId="10" fillId="2" borderId="0" xfId="0" applyFont="1" applyFill="1"/>
    <xf numFmtId="4" fontId="9" fillId="2" borderId="0" xfId="0" applyNumberFormat="1" applyFont="1" applyFill="1" applyAlignment="1">
      <alignment horizontal="center"/>
    </xf>
    <xf numFmtId="0" fontId="20" fillId="2" borderId="0" xfId="0" applyFont="1" applyFill="1"/>
    <xf numFmtId="0" fontId="20" fillId="3" borderId="0" xfId="0" applyFont="1" applyFill="1"/>
    <xf numFmtId="4" fontId="9" fillId="2" borderId="0" xfId="0" applyNumberFormat="1" applyFont="1" applyFill="1"/>
    <xf numFmtId="0" fontId="20" fillId="3" borderId="0" xfId="0" applyFont="1" applyFill="1" applyAlignment="1">
      <alignment horizontal="center"/>
    </xf>
    <xf numFmtId="0" fontId="23" fillId="3" borderId="0" xfId="0" applyFont="1" applyFill="1" applyAlignment="1">
      <alignment horizontal="center" vertical="center"/>
    </xf>
    <xf numFmtId="0" fontId="23" fillId="6" borderId="6" xfId="0" applyFont="1" applyFill="1" applyBorder="1" applyAlignment="1">
      <alignment horizontal="center"/>
    </xf>
    <xf numFmtId="0" fontId="23" fillId="6" borderId="7" xfId="0" applyFont="1" applyFill="1" applyBorder="1" applyAlignment="1">
      <alignment horizontal="center"/>
    </xf>
    <xf numFmtId="0" fontId="23" fillId="3" borderId="0" xfId="0" applyFont="1" applyFill="1" applyAlignment="1">
      <alignment horizontal="center"/>
    </xf>
    <xf numFmtId="0" fontId="20" fillId="6" borderId="6" xfId="0" applyFont="1" applyFill="1" applyBorder="1" applyAlignment="1">
      <alignment horizontal="center"/>
    </xf>
    <xf numFmtId="0" fontId="20" fillId="6" borderId="7" xfId="0" applyFont="1" applyFill="1" applyBorder="1" applyAlignment="1">
      <alignment horizontal="center"/>
    </xf>
    <xf numFmtId="0" fontId="24" fillId="2" borderId="2" xfId="0" applyFont="1" applyFill="1" applyBorder="1"/>
    <xf numFmtId="0" fontId="24" fillId="2" borderId="10" xfId="0" applyFont="1" applyFill="1" applyBorder="1"/>
    <xf numFmtId="0" fontId="12" fillId="2" borderId="2" xfId="0" applyFont="1" applyFill="1" applyBorder="1"/>
    <xf numFmtId="0" fontId="12" fillId="2" borderId="3" xfId="0" applyFont="1" applyFill="1" applyBorder="1"/>
    <xf numFmtId="0" fontId="25" fillId="2" borderId="2" xfId="0" applyFont="1" applyFill="1" applyBorder="1"/>
    <xf numFmtId="0" fontId="25" fillId="2" borderId="3" xfId="0" applyFont="1" applyFill="1" applyBorder="1"/>
    <xf numFmtId="0" fontId="25" fillId="3" borderId="0" xfId="0" applyFont="1" applyFill="1"/>
    <xf numFmtId="0" fontId="12" fillId="2" borderId="11" xfId="0" applyFont="1" applyFill="1" applyBorder="1"/>
    <xf numFmtId="0" fontId="12" fillId="2" borderId="4" xfId="0" applyFont="1" applyFill="1" applyBorder="1"/>
    <xf numFmtId="0" fontId="12" fillId="2" borderId="12" xfId="0" applyFont="1" applyFill="1" applyBorder="1"/>
    <xf numFmtId="41" fontId="26" fillId="2" borderId="11" xfId="0" applyNumberFormat="1" applyFont="1" applyFill="1" applyBorder="1" applyAlignment="1">
      <alignment horizontal="center"/>
    </xf>
    <xf numFmtId="9" fontId="10" fillId="2" borderId="0" xfId="1" applyFont="1" applyFill="1" applyBorder="1" applyAlignment="1">
      <alignment horizontal="center"/>
    </xf>
    <xf numFmtId="9" fontId="10" fillId="2" borderId="4" xfId="1" applyFont="1" applyFill="1" applyBorder="1" applyAlignment="1">
      <alignment horizontal="center"/>
    </xf>
    <xf numFmtId="9" fontId="10" fillId="3" borderId="0" xfId="1" applyFont="1" applyFill="1" applyBorder="1" applyAlignment="1">
      <alignment horizontal="center"/>
    </xf>
    <xf numFmtId="41" fontId="25" fillId="2" borderId="11" xfId="1" applyNumberFormat="1" applyFont="1" applyFill="1" applyBorder="1" applyAlignment="1">
      <alignment horizontal="center"/>
    </xf>
    <xf numFmtId="41" fontId="25" fillId="2" borderId="4" xfId="1" applyNumberFormat="1" applyFont="1" applyFill="1" applyBorder="1" applyAlignment="1">
      <alignment horizontal="center"/>
    </xf>
    <xf numFmtId="41" fontId="25" fillId="3" borderId="0" xfId="1" applyNumberFormat="1" applyFont="1" applyFill="1" applyBorder="1" applyAlignment="1">
      <alignment horizontal="center"/>
    </xf>
    <xf numFmtId="3" fontId="26" fillId="2" borderId="4" xfId="0" applyNumberFormat="1" applyFont="1" applyFill="1" applyBorder="1" applyAlignment="1">
      <alignment horizontal="center"/>
    </xf>
    <xf numFmtId="3" fontId="26" fillId="3" borderId="0" xfId="0" applyNumberFormat="1" applyFont="1" applyFill="1" applyAlignment="1">
      <alignment horizontal="center"/>
    </xf>
    <xf numFmtId="41" fontId="12" fillId="2" borderId="0" xfId="0" applyNumberFormat="1" applyFont="1" applyFill="1"/>
    <xf numFmtId="41" fontId="12" fillId="3" borderId="0" xfId="0" applyNumberFormat="1" applyFont="1" applyFill="1" applyAlignment="1">
      <alignment horizontal="center"/>
    </xf>
    <xf numFmtId="0" fontId="27" fillId="3" borderId="0" xfId="0" applyFont="1" applyFill="1" applyAlignment="1">
      <alignment horizontal="center"/>
    </xf>
    <xf numFmtId="0" fontId="27" fillId="3" borderId="0" xfId="0" applyFont="1" applyFill="1"/>
    <xf numFmtId="3" fontId="28" fillId="2" borderId="11" xfId="0" applyNumberFormat="1" applyFont="1" applyFill="1" applyBorder="1" applyAlignment="1">
      <alignment horizontal="center"/>
    </xf>
    <xf numFmtId="9" fontId="25" fillId="2" borderId="11" xfId="1" applyFont="1" applyFill="1" applyBorder="1" applyAlignment="1">
      <alignment horizontal="center"/>
    </xf>
    <xf numFmtId="9" fontId="25" fillId="2" borderId="4" xfId="1" applyFont="1" applyFill="1" applyBorder="1" applyAlignment="1">
      <alignment horizontal="center"/>
    </xf>
    <xf numFmtId="9" fontId="25" fillId="3" borderId="0" xfId="1" applyFont="1" applyFill="1" applyBorder="1" applyAlignment="1">
      <alignment horizontal="center"/>
    </xf>
    <xf numFmtId="0" fontId="25" fillId="2" borderId="11" xfId="0" applyFont="1" applyFill="1" applyBorder="1"/>
    <xf numFmtId="0" fontId="25" fillId="2" borderId="4" xfId="0" applyFont="1" applyFill="1" applyBorder="1"/>
    <xf numFmtId="0" fontId="25" fillId="2" borderId="0" xfId="0" applyFont="1" applyFill="1"/>
    <xf numFmtId="41" fontId="25" fillId="2" borderId="0" xfId="0" applyNumberFormat="1" applyFont="1" applyFill="1"/>
    <xf numFmtId="41" fontId="25" fillId="3" borderId="0" xfId="0" applyNumberFormat="1" applyFont="1" applyFill="1" applyAlignment="1">
      <alignment horizontal="center"/>
    </xf>
    <xf numFmtId="3" fontId="28" fillId="2" borderId="2" xfId="0" applyNumberFormat="1" applyFont="1" applyFill="1" applyBorder="1" applyAlignment="1">
      <alignment horizontal="center"/>
    </xf>
    <xf numFmtId="9" fontId="10" fillId="2" borderId="10" xfId="1" applyFont="1" applyFill="1" applyBorder="1" applyAlignment="1">
      <alignment horizontal="center"/>
    </xf>
    <xf numFmtId="9" fontId="10" fillId="2" borderId="3" xfId="1" applyFont="1" applyFill="1" applyBorder="1" applyAlignment="1">
      <alignment horizontal="center"/>
    </xf>
    <xf numFmtId="9" fontId="25" fillId="2" borderId="2" xfId="1" applyFont="1" applyFill="1" applyBorder="1" applyAlignment="1">
      <alignment horizontal="center"/>
    </xf>
    <xf numFmtId="9" fontId="25" fillId="2" borderId="3" xfId="1" applyFont="1" applyFill="1" applyBorder="1" applyAlignment="1">
      <alignment horizontal="center"/>
    </xf>
    <xf numFmtId="0" fontId="25" fillId="0" borderId="3" xfId="0" applyFont="1" applyBorder="1"/>
    <xf numFmtId="0" fontId="25" fillId="2" borderId="14" xfId="0" applyFont="1" applyFill="1" applyBorder="1"/>
    <xf numFmtId="0" fontId="29" fillId="3" borderId="0" xfId="0" applyFont="1" applyFill="1" applyAlignment="1">
      <alignment horizontal="center"/>
    </xf>
    <xf numFmtId="0" fontId="30" fillId="3" borderId="0" xfId="0" applyFont="1" applyFill="1"/>
    <xf numFmtId="41" fontId="31" fillId="2" borderId="11" xfId="0" applyNumberFormat="1" applyFont="1" applyFill="1" applyBorder="1" applyAlignment="1">
      <alignment horizontal="center"/>
    </xf>
    <xf numFmtId="9" fontId="32" fillId="2" borderId="0" xfId="1" applyFont="1" applyFill="1" applyBorder="1" applyAlignment="1">
      <alignment horizontal="center"/>
    </xf>
    <xf numFmtId="9" fontId="32" fillId="2" borderId="4" xfId="1" applyFont="1" applyFill="1" applyBorder="1" applyAlignment="1">
      <alignment horizontal="center"/>
    </xf>
    <xf numFmtId="9" fontId="32" fillId="3" borderId="0" xfId="1" applyFont="1" applyFill="1" applyBorder="1" applyAlignment="1">
      <alignment horizontal="center"/>
    </xf>
    <xf numFmtId="41" fontId="20" fillId="2" borderId="11" xfId="1" applyNumberFormat="1" applyFont="1" applyFill="1" applyBorder="1" applyAlignment="1">
      <alignment horizontal="center"/>
    </xf>
    <xf numFmtId="41" fontId="20" fillId="2" borderId="4" xfId="1" applyNumberFormat="1" applyFont="1" applyFill="1" applyBorder="1" applyAlignment="1">
      <alignment horizontal="center"/>
    </xf>
    <xf numFmtId="41" fontId="20" fillId="3" borderId="0" xfId="1" applyNumberFormat="1" applyFont="1" applyFill="1" applyBorder="1" applyAlignment="1">
      <alignment horizontal="center"/>
    </xf>
    <xf numFmtId="0" fontId="23" fillId="2" borderId="11" xfId="0" applyFont="1" applyFill="1" applyBorder="1"/>
    <xf numFmtId="3" fontId="31" fillId="2" borderId="4" xfId="0" applyNumberFormat="1" applyFont="1" applyFill="1" applyBorder="1" applyAlignment="1">
      <alignment horizontal="center"/>
    </xf>
    <xf numFmtId="3" fontId="31" fillId="3" borderId="0" xfId="0" applyNumberFormat="1" applyFont="1" applyFill="1" applyAlignment="1">
      <alignment horizontal="center"/>
    </xf>
    <xf numFmtId="0" fontId="23" fillId="2" borderId="0" xfId="0" applyFont="1" applyFill="1"/>
    <xf numFmtId="49" fontId="23" fillId="2" borderId="0" xfId="0" applyNumberFormat="1" applyFont="1" applyFill="1"/>
    <xf numFmtId="41" fontId="32" fillId="2" borderId="0" xfId="0" applyNumberFormat="1" applyFont="1" applyFill="1" applyAlignment="1">
      <alignment horizontal="right"/>
    </xf>
    <xf numFmtId="41" fontId="23" fillId="2" borderId="0" xfId="0" applyNumberFormat="1" applyFont="1" applyFill="1"/>
    <xf numFmtId="41" fontId="23" fillId="3" borderId="0" xfId="0" applyNumberFormat="1" applyFont="1" applyFill="1" applyAlignment="1">
      <alignment horizontal="center"/>
    </xf>
    <xf numFmtId="0" fontId="26" fillId="2" borderId="5" xfId="0" applyFont="1" applyFill="1" applyBorder="1"/>
    <xf numFmtId="0" fontId="10" fillId="2" borderId="1" xfId="0" applyFont="1" applyFill="1" applyBorder="1"/>
    <xf numFmtId="0" fontId="10" fillId="2" borderId="8" xfId="0" applyFont="1" applyFill="1" applyBorder="1"/>
    <xf numFmtId="0" fontId="10" fillId="3" borderId="0" xfId="0" applyFont="1" applyFill="1"/>
    <xf numFmtId="0" fontId="25" fillId="2" borderId="5" xfId="0" applyFont="1" applyFill="1" applyBorder="1"/>
    <xf numFmtId="0" fontId="25" fillId="2" borderId="8" xfId="0" applyFont="1" applyFill="1" applyBorder="1"/>
    <xf numFmtId="0" fontId="12" fillId="2" borderId="5" xfId="0" applyFont="1" applyFill="1" applyBorder="1"/>
    <xf numFmtId="0" fontId="12" fillId="2" borderId="8" xfId="0" applyFont="1" applyFill="1" applyBorder="1"/>
    <xf numFmtId="2" fontId="26" fillId="2" borderId="11" xfId="0" applyNumberFormat="1" applyFont="1" applyFill="1" applyBorder="1" applyAlignment="1">
      <alignment horizontal="center"/>
    </xf>
    <xf numFmtId="0" fontId="10" fillId="2" borderId="4" xfId="0" applyFont="1" applyFill="1" applyBorder="1"/>
    <xf numFmtId="0" fontId="12" fillId="2" borderId="14" xfId="0" applyFont="1" applyFill="1" applyBorder="1"/>
    <xf numFmtId="2" fontId="12" fillId="3" borderId="0" xfId="0" applyNumberFormat="1" applyFont="1" applyFill="1" applyAlignment="1">
      <alignment horizontal="center"/>
    </xf>
    <xf numFmtId="0" fontId="8" fillId="0" borderId="0" xfId="0" applyFont="1" applyAlignment="1">
      <alignment horizontal="center"/>
    </xf>
    <xf numFmtId="0" fontId="11" fillId="0" borderId="0" xfId="0" applyFont="1"/>
    <xf numFmtId="41" fontId="26" fillId="0" borderId="11" xfId="0" applyNumberFormat="1" applyFont="1" applyBorder="1" applyAlignment="1">
      <alignment horizontal="center"/>
    </xf>
    <xf numFmtId="9" fontId="10" fillId="0" borderId="0" xfId="1" applyFont="1" applyFill="1" applyBorder="1" applyAlignment="1">
      <alignment horizontal="center"/>
    </xf>
    <xf numFmtId="9" fontId="10" fillId="0" borderId="4" xfId="1" applyFont="1" applyFill="1" applyBorder="1" applyAlignment="1">
      <alignment horizontal="center"/>
    </xf>
    <xf numFmtId="41" fontId="25" fillId="0" borderId="11" xfId="1" applyNumberFormat="1" applyFont="1" applyFill="1" applyBorder="1" applyAlignment="1">
      <alignment horizontal="center"/>
    </xf>
    <xf numFmtId="41" fontId="25" fillId="0" borderId="4" xfId="1" applyNumberFormat="1" applyFont="1" applyFill="1" applyBorder="1" applyAlignment="1">
      <alignment horizontal="center"/>
    </xf>
    <xf numFmtId="41" fontId="25" fillId="0" borderId="0" xfId="1" applyNumberFormat="1" applyFont="1" applyFill="1" applyBorder="1" applyAlignment="1">
      <alignment horizontal="center"/>
    </xf>
    <xf numFmtId="0" fontId="12" fillId="0" borderId="11" xfId="0" applyFont="1" applyBorder="1"/>
    <xf numFmtId="3" fontId="26" fillId="0" borderId="4" xfId="0" applyNumberFormat="1" applyFont="1" applyBorder="1" applyAlignment="1">
      <alignment horizontal="center"/>
    </xf>
    <xf numFmtId="0" fontId="12" fillId="0" borderId="0" xfId="0" applyFont="1"/>
    <xf numFmtId="49" fontId="12" fillId="0" borderId="0" xfId="0" applyNumberFormat="1" applyFont="1"/>
    <xf numFmtId="41" fontId="10" fillId="0" borderId="0" xfId="0" applyNumberFormat="1" applyFont="1" applyAlignment="1">
      <alignment horizontal="right"/>
    </xf>
    <xf numFmtId="41" fontId="12" fillId="0" borderId="0" xfId="0" applyNumberFormat="1" applyFont="1"/>
    <xf numFmtId="41" fontId="12" fillId="0" borderId="0" xfId="0" applyNumberFormat="1" applyFont="1" applyAlignment="1">
      <alignment horizontal="center"/>
    </xf>
    <xf numFmtId="165" fontId="26" fillId="2" borderId="5" xfId="0" applyNumberFormat="1" applyFont="1" applyFill="1" applyBorder="1" applyAlignment="1">
      <alignment horizontal="center"/>
    </xf>
    <xf numFmtId="165" fontId="10" fillId="2" borderId="1" xfId="0" applyNumberFormat="1" applyFont="1" applyFill="1" applyBorder="1" applyAlignment="1">
      <alignment horizontal="center"/>
    </xf>
    <xf numFmtId="165" fontId="10" fillId="2" borderId="8" xfId="0" applyNumberFormat="1" applyFont="1" applyFill="1" applyBorder="1" applyAlignment="1">
      <alignment horizontal="center"/>
    </xf>
    <xf numFmtId="165" fontId="10" fillId="3" borderId="0" xfId="0" applyNumberFormat="1" applyFont="1" applyFill="1" applyAlignment="1">
      <alignment horizontal="center"/>
    </xf>
    <xf numFmtId="165" fontId="25" fillId="2" borderId="5" xfId="0" applyNumberFormat="1" applyFont="1" applyFill="1" applyBorder="1" applyAlignment="1">
      <alignment horizontal="center"/>
    </xf>
    <xf numFmtId="165" fontId="25" fillId="2" borderId="8" xfId="0" applyNumberFormat="1" applyFont="1" applyFill="1" applyBorder="1" applyAlignment="1">
      <alignment horizontal="center"/>
    </xf>
    <xf numFmtId="165" fontId="25" fillId="3" borderId="0" xfId="0" applyNumberFormat="1" applyFont="1" applyFill="1" applyAlignment="1">
      <alignment horizontal="center"/>
    </xf>
    <xf numFmtId="0" fontId="12" fillId="0" borderId="8" xfId="0" applyFont="1" applyBorder="1"/>
    <xf numFmtId="0" fontId="12" fillId="2" borderId="17" xfId="0" applyFont="1" applyFill="1" applyBorder="1"/>
    <xf numFmtId="165" fontId="26" fillId="2" borderId="11" xfId="0" applyNumberFormat="1" applyFont="1" applyFill="1" applyBorder="1" applyAlignment="1">
      <alignment horizontal="center"/>
    </xf>
    <xf numFmtId="165" fontId="10" fillId="2" borderId="0" xfId="0" applyNumberFormat="1" applyFont="1" applyFill="1" applyAlignment="1">
      <alignment horizontal="center"/>
    </xf>
    <xf numFmtId="165" fontId="10" fillId="2" borderId="4" xfId="0" applyNumberFormat="1" applyFont="1" applyFill="1" applyBorder="1" applyAlignment="1">
      <alignment horizontal="center"/>
    </xf>
    <xf numFmtId="165" fontId="25" fillId="2" borderId="11" xfId="0" applyNumberFormat="1" applyFont="1" applyFill="1" applyBorder="1" applyAlignment="1">
      <alignment horizontal="center"/>
    </xf>
    <xf numFmtId="165" fontId="25" fillId="2" borderId="4" xfId="0" applyNumberFormat="1" applyFont="1" applyFill="1" applyBorder="1" applyAlignment="1">
      <alignment horizontal="center"/>
    </xf>
    <xf numFmtId="0" fontId="12" fillId="0" borderId="4" xfId="0" applyFont="1" applyBorder="1"/>
    <xf numFmtId="165" fontId="26" fillId="2" borderId="2" xfId="0" applyNumberFormat="1" applyFont="1" applyFill="1" applyBorder="1" applyAlignment="1">
      <alignment horizontal="center"/>
    </xf>
    <xf numFmtId="165" fontId="10" fillId="2" borderId="10" xfId="0" applyNumberFormat="1" applyFont="1" applyFill="1" applyBorder="1" applyAlignment="1">
      <alignment horizontal="center"/>
    </xf>
    <xf numFmtId="165" fontId="10" fillId="2" borderId="3" xfId="0" applyNumberFormat="1" applyFont="1" applyFill="1" applyBorder="1" applyAlignment="1">
      <alignment horizontal="center"/>
    </xf>
    <xf numFmtId="165" fontId="25" fillId="2" borderId="2" xfId="0" applyNumberFormat="1" applyFont="1" applyFill="1" applyBorder="1" applyAlignment="1">
      <alignment horizontal="center"/>
    </xf>
    <xf numFmtId="165" fontId="25" fillId="2" borderId="3" xfId="0" applyNumberFormat="1" applyFont="1" applyFill="1" applyBorder="1" applyAlignment="1">
      <alignment horizontal="center"/>
    </xf>
    <xf numFmtId="0" fontId="12" fillId="0" borderId="3" xfId="0" applyFont="1" applyBorder="1"/>
    <xf numFmtId="0" fontId="6" fillId="0" borderId="0" xfId="0" applyFont="1" applyAlignment="1">
      <alignment horizontal="left"/>
    </xf>
    <xf numFmtId="3" fontId="26" fillId="0" borderId="0" xfId="0" applyNumberFormat="1" applyFont="1" applyAlignment="1">
      <alignment horizontal="center"/>
    </xf>
    <xf numFmtId="165" fontId="26" fillId="0" borderId="5" xfId="0" applyNumberFormat="1" applyFont="1" applyBorder="1" applyAlignment="1">
      <alignment horizontal="center"/>
    </xf>
    <xf numFmtId="165" fontId="10" fillId="0" borderId="1" xfId="0" applyNumberFormat="1" applyFont="1" applyBorder="1" applyAlignment="1">
      <alignment horizontal="center"/>
    </xf>
    <xf numFmtId="165" fontId="10" fillId="0" borderId="8" xfId="0" applyNumberFormat="1" applyFont="1" applyBorder="1" applyAlignment="1">
      <alignment horizontal="center"/>
    </xf>
    <xf numFmtId="165" fontId="10" fillId="0" borderId="0" xfId="0" applyNumberFormat="1" applyFont="1" applyAlignment="1">
      <alignment horizontal="center"/>
    </xf>
    <xf numFmtId="165" fontId="25" fillId="0" borderId="5" xfId="0" applyNumberFormat="1" applyFont="1" applyBorder="1" applyAlignment="1">
      <alignment horizontal="center"/>
    </xf>
    <xf numFmtId="165" fontId="25" fillId="0" borderId="8" xfId="0" applyNumberFormat="1" applyFont="1" applyBorder="1" applyAlignment="1">
      <alignment horizontal="center"/>
    </xf>
    <xf numFmtId="165" fontId="25" fillId="0" borderId="0" xfId="0" applyNumberFormat="1" applyFont="1" applyAlignment="1">
      <alignment horizontal="center"/>
    </xf>
    <xf numFmtId="0" fontId="12" fillId="0" borderId="5" xfId="0" applyFont="1" applyBorder="1"/>
    <xf numFmtId="0" fontId="12" fillId="0" borderId="17" xfId="0" applyFont="1" applyBorder="1"/>
    <xf numFmtId="165" fontId="26" fillId="0" borderId="11" xfId="0" applyNumberFormat="1" applyFont="1" applyBorder="1" applyAlignment="1">
      <alignment horizontal="center"/>
    </xf>
    <xf numFmtId="165" fontId="10" fillId="0" borderId="4" xfId="0" applyNumberFormat="1" applyFont="1" applyBorder="1" applyAlignment="1">
      <alignment horizontal="center"/>
    </xf>
    <xf numFmtId="165" fontId="25" fillId="0" borderId="11" xfId="0" applyNumberFormat="1" applyFont="1" applyBorder="1" applyAlignment="1">
      <alignment horizontal="center"/>
    </xf>
    <xf numFmtId="165" fontId="25" fillId="0" borderId="4" xfId="0" applyNumberFormat="1" applyFont="1" applyBorder="1" applyAlignment="1">
      <alignment horizontal="center"/>
    </xf>
    <xf numFmtId="0" fontId="29" fillId="0" borderId="0" xfId="0" applyFont="1" applyAlignment="1">
      <alignment horizontal="center"/>
    </xf>
    <xf numFmtId="0" fontId="30" fillId="0" borderId="0" xfId="0" applyFont="1"/>
    <xf numFmtId="41" fontId="31" fillId="0" borderId="11" xfId="0" applyNumberFormat="1" applyFont="1" applyBorder="1" applyAlignment="1">
      <alignment horizontal="center"/>
    </xf>
    <xf numFmtId="9" fontId="32" fillId="0" borderId="0" xfId="1" applyFont="1" applyFill="1" applyBorder="1" applyAlignment="1">
      <alignment horizontal="center"/>
    </xf>
    <xf numFmtId="9" fontId="32" fillId="0" borderId="4" xfId="1" applyFont="1" applyFill="1" applyBorder="1" applyAlignment="1">
      <alignment horizontal="center"/>
    </xf>
    <xf numFmtId="41" fontId="20" fillId="0" borderId="11" xfId="1" applyNumberFormat="1" applyFont="1" applyFill="1" applyBorder="1" applyAlignment="1">
      <alignment horizontal="center"/>
    </xf>
    <xf numFmtId="41" fontId="20" fillId="0" borderId="4" xfId="1" applyNumberFormat="1" applyFont="1" applyFill="1" applyBorder="1" applyAlignment="1">
      <alignment horizontal="center"/>
    </xf>
    <xf numFmtId="41" fontId="20" fillId="0" borderId="0" xfId="1" applyNumberFormat="1" applyFont="1" applyFill="1" applyBorder="1" applyAlignment="1">
      <alignment horizontal="center"/>
    </xf>
    <xf numFmtId="0" fontId="23" fillId="0" borderId="11" xfId="0" applyFont="1" applyBorder="1"/>
    <xf numFmtId="3" fontId="31" fillId="0" borderId="4" xfId="0" applyNumberFormat="1" applyFont="1" applyBorder="1" applyAlignment="1">
      <alignment horizontal="center"/>
    </xf>
    <xf numFmtId="3" fontId="31" fillId="0" borderId="0" xfId="0" applyNumberFormat="1" applyFont="1" applyAlignment="1">
      <alignment horizontal="center"/>
    </xf>
    <xf numFmtId="0" fontId="23" fillId="0" borderId="0" xfId="0" applyFont="1"/>
    <xf numFmtId="49" fontId="23" fillId="0" borderId="0" xfId="0" applyNumberFormat="1" applyFont="1"/>
    <xf numFmtId="41" fontId="32" fillId="0" borderId="0" xfId="0" applyNumberFormat="1" applyFont="1" applyAlignment="1">
      <alignment horizontal="right"/>
    </xf>
    <xf numFmtId="41" fontId="23" fillId="0" borderId="0" xfId="0" applyNumberFormat="1" applyFont="1"/>
    <xf numFmtId="41" fontId="23" fillId="0" borderId="0" xfId="0" applyNumberFormat="1" applyFont="1" applyAlignment="1">
      <alignment horizontal="center"/>
    </xf>
    <xf numFmtId="3" fontId="31" fillId="0" borderId="8" xfId="0" applyNumberFormat="1" applyFont="1" applyBorder="1" applyAlignment="1">
      <alignment horizontal="center"/>
    </xf>
    <xf numFmtId="0" fontId="6" fillId="0" borderId="0" xfId="3" applyFont="1"/>
    <xf numFmtId="3" fontId="31" fillId="2" borderId="8" xfId="0" applyNumberFormat="1" applyFont="1" applyFill="1" applyBorder="1" applyAlignment="1">
      <alignment horizontal="center"/>
    </xf>
    <xf numFmtId="0" fontId="26" fillId="2" borderId="1" xfId="0" applyFont="1" applyFill="1" applyBorder="1"/>
    <xf numFmtId="0" fontId="26" fillId="2" borderId="8" xfId="0" applyFont="1" applyFill="1" applyBorder="1"/>
    <xf numFmtId="43" fontId="12" fillId="2" borderId="0" xfId="0" applyNumberFormat="1" applyFont="1" applyFill="1"/>
    <xf numFmtId="0" fontId="23" fillId="2" borderId="0" xfId="0" applyFont="1" applyFill="1" applyAlignment="1">
      <alignment horizontal="right"/>
    </xf>
    <xf numFmtId="0" fontId="23" fillId="3" borderId="0" xfId="0" applyFont="1" applyFill="1" applyAlignment="1">
      <alignment horizontal="right"/>
    </xf>
    <xf numFmtId="0" fontId="6" fillId="3" borderId="0" xfId="0" applyFont="1" applyFill="1"/>
    <xf numFmtId="0" fontId="26" fillId="2" borderId="11" xfId="0" applyFont="1" applyFill="1" applyBorder="1" applyAlignment="1">
      <alignment horizontal="center"/>
    </xf>
    <xf numFmtId="0" fontId="26" fillId="2" borderId="0" xfId="0" applyFont="1" applyFill="1"/>
    <xf numFmtId="41" fontId="12" fillId="2" borderId="11" xfId="0" applyNumberFormat="1" applyFont="1" applyFill="1" applyBorder="1" applyAlignment="1">
      <alignment horizontal="center"/>
    </xf>
    <xf numFmtId="41" fontId="12" fillId="2" borderId="11" xfId="0" applyNumberFormat="1" applyFont="1" applyFill="1" applyBorder="1" applyAlignment="1">
      <alignment horizontal="right"/>
    </xf>
    <xf numFmtId="0" fontId="26" fillId="2" borderId="4" xfId="0" applyFont="1" applyFill="1" applyBorder="1" applyAlignment="1">
      <alignment horizontal="left"/>
    </xf>
    <xf numFmtId="41" fontId="12" fillId="2" borderId="11" xfId="0" applyNumberFormat="1" applyFont="1" applyFill="1" applyBorder="1"/>
    <xf numFmtId="165" fontId="12" fillId="2" borderId="11" xfId="0" applyNumberFormat="1" applyFont="1" applyFill="1" applyBorder="1" applyAlignment="1">
      <alignment horizontal="center"/>
    </xf>
    <xf numFmtId="165" fontId="12" fillId="2" borderId="4" xfId="0" applyNumberFormat="1" applyFont="1" applyFill="1" applyBorder="1" applyAlignment="1">
      <alignment horizontal="center"/>
    </xf>
    <xf numFmtId="165" fontId="12" fillId="3" borderId="0" xfId="0" applyNumberFormat="1" applyFont="1" applyFill="1" applyAlignment="1">
      <alignment horizontal="center"/>
    </xf>
    <xf numFmtId="41" fontId="12" fillId="2" borderId="17" xfId="0" applyNumberFormat="1" applyFont="1" applyFill="1" applyBorder="1"/>
    <xf numFmtId="165" fontId="12" fillId="2" borderId="2" xfId="0" applyNumberFormat="1" applyFont="1" applyFill="1" applyBorder="1" applyAlignment="1">
      <alignment horizontal="center"/>
    </xf>
    <xf numFmtId="165" fontId="12" fillId="2" borderId="3" xfId="0" applyNumberFormat="1" applyFont="1" applyFill="1" applyBorder="1" applyAlignment="1">
      <alignment horizontal="center"/>
    </xf>
    <xf numFmtId="41" fontId="12" fillId="2" borderId="0" xfId="0" applyNumberFormat="1" applyFont="1" applyFill="1" applyAlignment="1">
      <alignment horizontal="center"/>
    </xf>
    <xf numFmtId="41" fontId="23" fillId="2" borderId="11" xfId="0" applyNumberFormat="1" applyFont="1" applyFill="1" applyBorder="1"/>
    <xf numFmtId="41" fontId="25" fillId="2" borderId="2" xfId="1" applyNumberFormat="1" applyFont="1" applyFill="1" applyBorder="1" applyAlignment="1">
      <alignment horizontal="center"/>
    </xf>
    <xf numFmtId="41" fontId="25" fillId="2" borderId="3" xfId="1" applyNumberFormat="1" applyFont="1" applyFill="1" applyBorder="1" applyAlignment="1">
      <alignment horizontal="center"/>
    </xf>
    <xf numFmtId="41" fontId="26" fillId="2" borderId="5" xfId="0" applyNumberFormat="1" applyFont="1" applyFill="1" applyBorder="1" applyAlignment="1">
      <alignment horizontal="center"/>
    </xf>
    <xf numFmtId="9" fontId="10" fillId="2" borderId="1" xfId="1" applyFont="1" applyFill="1" applyBorder="1" applyAlignment="1">
      <alignment horizontal="center"/>
    </xf>
    <xf numFmtId="9" fontId="10" fillId="2" borderId="8" xfId="1" applyFont="1" applyFill="1" applyBorder="1" applyAlignment="1">
      <alignment horizontal="center"/>
    </xf>
    <xf numFmtId="9" fontId="12" fillId="2" borderId="5" xfId="1" applyFont="1" applyFill="1" applyBorder="1" applyAlignment="1">
      <alignment horizontal="center"/>
    </xf>
    <xf numFmtId="9" fontId="12" fillId="2" borderId="8" xfId="1" applyFont="1" applyFill="1" applyBorder="1" applyAlignment="1">
      <alignment horizontal="center"/>
    </xf>
    <xf numFmtId="9" fontId="12" fillId="3" borderId="0" xfId="1" applyFont="1" applyFill="1" applyBorder="1" applyAlignment="1">
      <alignment horizontal="center"/>
    </xf>
    <xf numFmtId="3" fontId="26" fillId="2" borderId="8" xfId="0" applyNumberFormat="1" applyFont="1" applyFill="1" applyBorder="1" applyAlignment="1">
      <alignment horizontal="center"/>
    </xf>
    <xf numFmtId="9" fontId="12" fillId="2" borderId="11" xfId="1" applyFont="1" applyFill="1" applyBorder="1" applyAlignment="1">
      <alignment horizontal="center"/>
    </xf>
    <xf numFmtId="9" fontId="12" fillId="2" borderId="4" xfId="1" applyFont="1" applyFill="1" applyBorder="1" applyAlignment="1">
      <alignment horizontal="center"/>
    </xf>
    <xf numFmtId="0" fontId="26" fillId="2" borderId="0" xfId="0" applyFont="1" applyFill="1" applyAlignment="1">
      <alignment horizontal="left"/>
    </xf>
    <xf numFmtId="0" fontId="33" fillId="2" borderId="0" xfId="0" applyFont="1" applyFill="1"/>
    <xf numFmtId="41" fontId="25" fillId="2" borderId="11" xfId="0" applyNumberFormat="1" applyFont="1" applyFill="1" applyBorder="1"/>
    <xf numFmtId="9" fontId="12" fillId="2" borderId="2" xfId="1" applyFont="1" applyFill="1" applyBorder="1" applyAlignment="1">
      <alignment horizontal="center"/>
    </xf>
    <xf numFmtId="9" fontId="12" fillId="2" borderId="3" xfId="1" applyFont="1" applyFill="1" applyBorder="1" applyAlignment="1">
      <alignment horizontal="center"/>
    </xf>
    <xf numFmtId="41" fontId="25" fillId="2" borderId="14" xfId="0" applyNumberFormat="1" applyFont="1" applyFill="1" applyBorder="1"/>
    <xf numFmtId="0" fontId="23" fillId="2" borderId="5" xfId="0" applyFont="1" applyFill="1" applyBorder="1"/>
    <xf numFmtId="0" fontId="23" fillId="2" borderId="8" xfId="0" applyFont="1" applyFill="1" applyBorder="1"/>
    <xf numFmtId="0" fontId="23" fillId="3" borderId="0" xfId="0" applyFont="1" applyFill="1"/>
    <xf numFmtId="9" fontId="23" fillId="2" borderId="2" xfId="1" applyFont="1" applyFill="1" applyBorder="1" applyAlignment="1">
      <alignment horizontal="center"/>
    </xf>
    <xf numFmtId="9" fontId="23" fillId="2" borderId="3" xfId="1" applyFont="1" applyFill="1" applyBorder="1" applyAlignment="1">
      <alignment horizontal="center"/>
    </xf>
    <xf numFmtId="9" fontId="23" fillId="3" borderId="0" xfId="1" applyFont="1" applyFill="1" applyBorder="1" applyAlignment="1">
      <alignment horizontal="center"/>
    </xf>
    <xf numFmtId="0" fontId="10" fillId="2" borderId="5" xfId="0" applyFont="1" applyFill="1" applyBorder="1"/>
    <xf numFmtId="0" fontId="4" fillId="2" borderId="0" xfId="0" applyFont="1" applyFill="1"/>
    <xf numFmtId="41" fontId="26" fillId="2" borderId="0" xfId="0" applyNumberFormat="1" applyFont="1" applyFill="1"/>
    <xf numFmtId="3" fontId="12" fillId="2" borderId="0" xfId="0" applyNumberFormat="1" applyFont="1" applyFill="1"/>
    <xf numFmtId="0" fontId="33" fillId="0" borderId="0" xfId="0" applyFont="1"/>
    <xf numFmtId="3" fontId="12" fillId="2" borderId="11" xfId="0" applyNumberFormat="1" applyFont="1" applyFill="1" applyBorder="1" applyAlignment="1">
      <alignment horizontal="center"/>
    </xf>
    <xf numFmtId="9" fontId="10" fillId="2" borderId="0" xfId="1" applyFont="1" applyFill="1" applyBorder="1" applyAlignment="1">
      <alignment horizontal="right"/>
    </xf>
    <xf numFmtId="3" fontId="26" fillId="2" borderId="11" xfId="0" applyNumberFormat="1" applyFont="1" applyFill="1" applyBorder="1" applyAlignment="1">
      <alignment horizontal="center"/>
    </xf>
    <xf numFmtId="9" fontId="10" fillId="2" borderId="4" xfId="1" applyFont="1" applyFill="1" applyBorder="1" applyAlignment="1">
      <alignment horizontal="right"/>
    </xf>
    <xf numFmtId="9" fontId="10" fillId="3" borderId="0" xfId="1" applyFont="1" applyFill="1" applyBorder="1" applyAlignment="1">
      <alignment horizontal="right"/>
    </xf>
    <xf numFmtId="9" fontId="12" fillId="2" borderId="11" xfId="1" applyFont="1" applyFill="1" applyBorder="1" applyAlignment="1">
      <alignment horizontal="right"/>
    </xf>
    <xf numFmtId="9" fontId="12" fillId="2" borderId="4" xfId="1" applyFont="1" applyFill="1" applyBorder="1" applyAlignment="1">
      <alignment horizontal="right"/>
    </xf>
    <xf numFmtId="9" fontId="12" fillId="3" borderId="0" xfId="1" applyFont="1" applyFill="1" applyBorder="1" applyAlignment="1">
      <alignment horizontal="right"/>
    </xf>
    <xf numFmtId="0" fontId="26" fillId="3" borderId="0" xfId="0" applyFont="1" applyFill="1" applyAlignment="1">
      <alignment horizontal="left"/>
    </xf>
    <xf numFmtId="41" fontId="12" fillId="2" borderId="1" xfId="0" applyNumberFormat="1" applyFont="1" applyFill="1" applyBorder="1" applyAlignment="1">
      <alignment horizontal="center"/>
    </xf>
    <xf numFmtId="41" fontId="12" fillId="2" borderId="5" xfId="0" applyNumberFormat="1" applyFont="1" applyFill="1" applyBorder="1"/>
    <xf numFmtId="41" fontId="12" fillId="2" borderId="5" xfId="0" applyNumberFormat="1" applyFont="1" applyFill="1" applyBorder="1" applyAlignment="1">
      <alignment horizontal="center"/>
    </xf>
    <xf numFmtId="3" fontId="12" fillId="2" borderId="14" xfId="0" applyNumberFormat="1" applyFont="1" applyFill="1" applyBorder="1" applyAlignment="1">
      <alignment horizontal="center"/>
    </xf>
    <xf numFmtId="9" fontId="10" fillId="2" borderId="15" xfId="1" applyFont="1" applyFill="1" applyBorder="1" applyAlignment="1">
      <alignment horizontal="right"/>
    </xf>
    <xf numFmtId="3" fontId="26" fillId="2" borderId="14" xfId="0" applyNumberFormat="1" applyFont="1" applyFill="1" applyBorder="1" applyAlignment="1">
      <alignment horizontal="center"/>
    </xf>
    <xf numFmtId="9" fontId="10" fillId="2" borderId="22" xfId="1" applyFont="1" applyFill="1" applyBorder="1" applyAlignment="1">
      <alignment horizontal="right"/>
    </xf>
    <xf numFmtId="9" fontId="12" fillId="2" borderId="14" xfId="1" applyFont="1" applyFill="1" applyBorder="1" applyAlignment="1">
      <alignment horizontal="right"/>
    </xf>
    <xf numFmtId="9" fontId="12" fillId="2" borderId="22" xfId="1" applyFont="1" applyFill="1" applyBorder="1" applyAlignment="1">
      <alignment horizontal="right"/>
    </xf>
    <xf numFmtId="0" fontId="26" fillId="2" borderId="22" xfId="0" applyFont="1" applyFill="1" applyBorder="1" applyAlignment="1">
      <alignment horizontal="left"/>
    </xf>
    <xf numFmtId="41" fontId="12" fillId="2" borderId="14" xfId="0" applyNumberFormat="1" applyFont="1" applyFill="1" applyBorder="1"/>
    <xf numFmtId="3" fontId="12" fillId="2" borderId="5" xfId="0" applyNumberFormat="1" applyFont="1" applyFill="1" applyBorder="1" applyAlignment="1">
      <alignment horizontal="center"/>
    </xf>
    <xf numFmtId="0" fontId="12" fillId="2" borderId="1" xfId="0" applyFont="1" applyFill="1" applyBorder="1" applyAlignment="1">
      <alignment horizontal="center"/>
    </xf>
    <xf numFmtId="0" fontId="12" fillId="2" borderId="8" xfId="0" applyFont="1" applyFill="1" applyBorder="1" applyAlignment="1">
      <alignment horizontal="center"/>
    </xf>
    <xf numFmtId="0" fontId="23" fillId="2" borderId="5" xfId="0" applyFont="1" applyFill="1" applyBorder="1" applyAlignment="1">
      <alignment horizontal="center" vertical="center"/>
    </xf>
    <xf numFmtId="9" fontId="23" fillId="2" borderId="14" xfId="1" applyFont="1" applyFill="1" applyBorder="1" applyAlignment="1">
      <alignment horizontal="right"/>
    </xf>
    <xf numFmtId="9" fontId="23" fillId="2" borderId="22" xfId="1" applyFont="1" applyFill="1" applyBorder="1" applyAlignment="1">
      <alignment horizontal="right"/>
    </xf>
    <xf numFmtId="9" fontId="23" fillId="3" borderId="0" xfId="1" applyFont="1" applyFill="1" applyBorder="1" applyAlignment="1">
      <alignment horizontal="right"/>
    </xf>
    <xf numFmtId="3" fontId="12" fillId="2" borderId="0" xfId="0" applyNumberFormat="1" applyFont="1" applyFill="1" applyAlignment="1">
      <alignment horizontal="center"/>
    </xf>
    <xf numFmtId="0" fontId="12" fillId="2" borderId="0" xfId="0" applyFont="1" applyFill="1" applyAlignment="1">
      <alignment horizontal="center"/>
    </xf>
    <xf numFmtId="0" fontId="23" fillId="2" borderId="0" xfId="0" applyFont="1" applyFill="1" applyAlignment="1">
      <alignment horizontal="center" vertical="center"/>
    </xf>
    <xf numFmtId="0" fontId="32" fillId="6" borderId="7" xfId="0" applyFont="1" applyFill="1" applyBorder="1" applyAlignment="1">
      <alignment horizontal="right"/>
    </xf>
    <xf numFmtId="0" fontId="32" fillId="3" borderId="0" xfId="0" applyFont="1" applyFill="1" applyAlignment="1">
      <alignment horizontal="right"/>
    </xf>
    <xf numFmtId="3" fontId="31" fillId="2" borderId="11" xfId="0" applyNumberFormat="1" applyFont="1" applyFill="1" applyBorder="1"/>
    <xf numFmtId="0" fontId="24" fillId="2" borderId="0" xfId="0" applyFont="1" applyFill="1"/>
    <xf numFmtId="3" fontId="26" fillId="2" borderId="11" xfId="0" applyNumberFormat="1" applyFont="1" applyFill="1" applyBorder="1"/>
    <xf numFmtId="0" fontId="9" fillId="2" borderId="4" xfId="0" applyFont="1" applyFill="1" applyBorder="1"/>
    <xf numFmtId="0" fontId="9" fillId="2" borderId="2" xfId="0" applyFont="1" applyFill="1" applyBorder="1"/>
    <xf numFmtId="0" fontId="9" fillId="2" borderId="3" xfId="0" applyFont="1" applyFill="1" applyBorder="1"/>
    <xf numFmtId="0" fontId="26" fillId="2" borderId="3" xfId="0" applyFont="1" applyFill="1" applyBorder="1"/>
    <xf numFmtId="0" fontId="26" fillId="3" borderId="0" xfId="0" applyFont="1" applyFill="1"/>
    <xf numFmtId="3" fontId="31" fillId="2" borderId="2" xfId="0" applyNumberFormat="1" applyFont="1" applyFill="1" applyBorder="1"/>
    <xf numFmtId="0" fontId="26" fillId="2" borderId="4" xfId="0" applyFont="1" applyFill="1" applyBorder="1"/>
    <xf numFmtId="41" fontId="26" fillId="2" borderId="0" xfId="0" applyNumberFormat="1" applyFont="1" applyFill="1" applyAlignment="1">
      <alignment horizontal="center"/>
    </xf>
    <xf numFmtId="41" fontId="12" fillId="2" borderId="0" xfId="0" applyNumberFormat="1" applyFont="1" applyFill="1" applyAlignment="1">
      <alignment horizontal="right"/>
    </xf>
    <xf numFmtId="9" fontId="9" fillId="2" borderId="4" xfId="1" applyFont="1" applyFill="1" applyBorder="1" applyAlignment="1">
      <alignment horizontal="right"/>
    </xf>
    <xf numFmtId="165" fontId="26" fillId="2" borderId="0" xfId="0" applyNumberFormat="1" applyFont="1" applyFill="1" applyAlignment="1">
      <alignment horizontal="center"/>
    </xf>
    <xf numFmtId="9" fontId="9" fillId="2" borderId="0" xfId="1" applyFont="1" applyFill="1" applyBorder="1" applyAlignment="1">
      <alignment horizontal="right"/>
    </xf>
    <xf numFmtId="9" fontId="9" fillId="3" borderId="0" xfId="1" applyFont="1" applyFill="1" applyBorder="1" applyAlignment="1">
      <alignment horizontal="right"/>
    </xf>
    <xf numFmtId="41" fontId="31" fillId="2" borderId="0" xfId="0" applyNumberFormat="1" applyFont="1" applyFill="1" applyAlignment="1">
      <alignment horizontal="center"/>
    </xf>
    <xf numFmtId="41" fontId="23" fillId="2" borderId="0" xfId="0" applyNumberFormat="1" applyFont="1" applyFill="1" applyAlignment="1">
      <alignment horizontal="right"/>
    </xf>
    <xf numFmtId="9" fontId="9" fillId="2" borderId="8" xfId="1" applyFont="1" applyFill="1" applyBorder="1" applyAlignment="1">
      <alignment horizontal="right"/>
    </xf>
    <xf numFmtId="165" fontId="26" fillId="2" borderId="1" xfId="0" applyNumberFormat="1" applyFont="1" applyFill="1" applyBorder="1" applyAlignment="1">
      <alignment horizontal="center"/>
    </xf>
    <xf numFmtId="9" fontId="9" fillId="2" borderId="1" xfId="1" applyFont="1" applyFill="1" applyBorder="1" applyAlignment="1">
      <alignment horizontal="right"/>
    </xf>
    <xf numFmtId="9" fontId="12" fillId="2" borderId="5" xfId="1" applyFont="1" applyFill="1" applyBorder="1" applyAlignment="1">
      <alignment horizontal="right"/>
    </xf>
    <xf numFmtId="9" fontId="12" fillId="2" borderId="8" xfId="1" applyFont="1" applyFill="1" applyBorder="1" applyAlignment="1">
      <alignment horizontal="right"/>
    </xf>
    <xf numFmtId="0" fontId="26" fillId="2" borderId="8" xfId="0" applyFont="1" applyFill="1" applyBorder="1" applyAlignment="1">
      <alignment horizontal="left"/>
    </xf>
    <xf numFmtId="9" fontId="10" fillId="2" borderId="3" xfId="1" applyFont="1" applyFill="1" applyBorder="1" applyAlignment="1">
      <alignment horizontal="right"/>
    </xf>
    <xf numFmtId="9" fontId="10" fillId="2" borderId="10" xfId="1" applyFont="1" applyFill="1" applyBorder="1" applyAlignment="1">
      <alignment horizontal="right"/>
    </xf>
    <xf numFmtId="41" fontId="8" fillId="3" borderId="0" xfId="0" applyNumberFormat="1" applyFont="1" applyFill="1" applyAlignment="1">
      <alignment horizontal="center"/>
    </xf>
    <xf numFmtId="41" fontId="11" fillId="3" borderId="0" xfId="0" applyNumberFormat="1" applyFont="1" applyFill="1"/>
    <xf numFmtId="41" fontId="26" fillId="2" borderId="4" xfId="0" applyNumberFormat="1" applyFont="1" applyFill="1" applyBorder="1" applyAlignment="1">
      <alignment horizontal="center"/>
    </xf>
    <xf numFmtId="41" fontId="26" fillId="3" borderId="0" xfId="0" applyNumberFormat="1" applyFont="1" applyFill="1" applyAlignment="1">
      <alignment horizontal="center"/>
    </xf>
    <xf numFmtId="165" fontId="12" fillId="2" borderId="5" xfId="0" applyNumberFormat="1" applyFont="1" applyFill="1" applyBorder="1" applyAlignment="1">
      <alignment horizontal="center"/>
    </xf>
    <xf numFmtId="9" fontId="10" fillId="2" borderId="8" xfId="1" applyFont="1" applyFill="1" applyBorder="1" applyAlignment="1">
      <alignment horizontal="right"/>
    </xf>
    <xf numFmtId="165" fontId="12" fillId="2" borderId="1" xfId="0" applyNumberFormat="1" applyFont="1" applyFill="1" applyBorder="1" applyAlignment="1">
      <alignment horizontal="center"/>
    </xf>
    <xf numFmtId="9" fontId="10" fillId="2" borderId="1" xfId="1" applyFont="1" applyFill="1" applyBorder="1" applyAlignment="1">
      <alignment horizontal="right"/>
    </xf>
    <xf numFmtId="41" fontId="29" fillId="3" borderId="0" xfId="0" applyNumberFormat="1" applyFont="1" applyFill="1" applyAlignment="1">
      <alignment horizontal="center"/>
    </xf>
    <xf numFmtId="41" fontId="30" fillId="3" borderId="0" xfId="0" applyNumberFormat="1" applyFont="1" applyFill="1"/>
    <xf numFmtId="41" fontId="31" fillId="2" borderId="4" xfId="0" applyNumberFormat="1" applyFont="1" applyFill="1" applyBorder="1" applyAlignment="1">
      <alignment horizontal="center"/>
    </xf>
    <xf numFmtId="41" fontId="31" fillId="3" borderId="0" xfId="0" applyNumberFormat="1" applyFont="1" applyFill="1" applyAlignment="1">
      <alignment horizontal="center"/>
    </xf>
    <xf numFmtId="41" fontId="10" fillId="2" borderId="8" xfId="1" applyNumberFormat="1" applyFont="1" applyFill="1" applyBorder="1" applyAlignment="1">
      <alignment horizontal="right"/>
    </xf>
    <xf numFmtId="41" fontId="10" fillId="2" borderId="1" xfId="1" applyNumberFormat="1" applyFont="1" applyFill="1" applyBorder="1" applyAlignment="1">
      <alignment horizontal="right"/>
    </xf>
    <xf numFmtId="41" fontId="10" fillId="3" borderId="0" xfId="1" applyNumberFormat="1" applyFont="1" applyFill="1" applyBorder="1" applyAlignment="1">
      <alignment horizontal="right"/>
    </xf>
    <xf numFmtId="41" fontId="23" fillId="2" borderId="5" xfId="1" applyNumberFormat="1" applyFont="1" applyFill="1" applyBorder="1" applyAlignment="1">
      <alignment horizontal="right"/>
    </xf>
    <xf numFmtId="41" fontId="23" fillId="2" borderId="8" xfId="1" applyNumberFormat="1" applyFont="1" applyFill="1" applyBorder="1" applyAlignment="1">
      <alignment horizontal="right"/>
    </xf>
    <xf numFmtId="41" fontId="23" fillId="3" borderId="0" xfId="1" applyNumberFormat="1" applyFont="1" applyFill="1" applyBorder="1" applyAlignment="1">
      <alignment horizontal="right"/>
    </xf>
    <xf numFmtId="41" fontId="26" fillId="2" borderId="8" xfId="0" applyNumberFormat="1" applyFont="1" applyFill="1" applyBorder="1" applyAlignment="1">
      <alignment horizontal="left"/>
    </xf>
    <xf numFmtId="41" fontId="26" fillId="3" borderId="0" xfId="0" applyNumberFormat="1" applyFont="1" applyFill="1" applyAlignment="1">
      <alignment horizontal="left"/>
    </xf>
    <xf numFmtId="41" fontId="10" fillId="2" borderId="4" xfId="1" applyNumberFormat="1" applyFont="1" applyFill="1" applyBorder="1" applyAlignment="1">
      <alignment horizontal="right"/>
    </xf>
    <xf numFmtId="41" fontId="10" fillId="2" borderId="0" xfId="1" applyNumberFormat="1" applyFont="1" applyFill="1" applyBorder="1" applyAlignment="1">
      <alignment horizontal="right"/>
    </xf>
    <xf numFmtId="41" fontId="23" fillId="2" borderId="11" xfId="1" applyNumberFormat="1" applyFont="1" applyFill="1" applyBorder="1" applyAlignment="1">
      <alignment horizontal="right"/>
    </xf>
    <xf numFmtId="41" fontId="23" fillId="2" borderId="4" xfId="1" applyNumberFormat="1" applyFont="1" applyFill="1" applyBorder="1" applyAlignment="1">
      <alignment horizontal="right"/>
    </xf>
    <xf numFmtId="41" fontId="26" fillId="2" borderId="4" xfId="0" applyNumberFormat="1" applyFont="1" applyFill="1" applyBorder="1" applyAlignment="1">
      <alignment horizontal="left"/>
    </xf>
    <xf numFmtId="9" fontId="10" fillId="2" borderId="5" xfId="1" applyFont="1" applyFill="1" applyBorder="1" applyAlignment="1">
      <alignment horizontal="right"/>
    </xf>
    <xf numFmtId="165" fontId="12" fillId="2" borderId="0" xfId="0" applyNumberFormat="1" applyFont="1" applyFill="1" applyAlignment="1">
      <alignment horizontal="center"/>
    </xf>
    <xf numFmtId="165" fontId="12" fillId="2" borderId="10" xfId="0" applyNumberFormat="1" applyFont="1" applyFill="1" applyBorder="1" applyAlignment="1">
      <alignment horizontal="center"/>
    </xf>
    <xf numFmtId="0" fontId="31" fillId="2" borderId="11" xfId="0" applyFont="1" applyFill="1" applyBorder="1"/>
    <xf numFmtId="0" fontId="26" fillId="2" borderId="11" xfId="0" applyFont="1" applyFill="1" applyBorder="1"/>
    <xf numFmtId="0" fontId="31" fillId="2" borderId="0" xfId="0" applyFont="1" applyFill="1"/>
    <xf numFmtId="9" fontId="10" fillId="2" borderId="5" xfId="1" applyFont="1" applyFill="1" applyBorder="1" applyAlignment="1">
      <alignment horizontal="center"/>
    </xf>
    <xf numFmtId="9" fontId="10" fillId="2" borderId="11" xfId="1" applyFont="1" applyFill="1" applyBorder="1" applyAlignment="1">
      <alignment horizontal="center"/>
    </xf>
    <xf numFmtId="0" fontId="33" fillId="2" borderId="0" xfId="0" applyFont="1" applyFill="1" applyAlignment="1">
      <alignment horizontal="right"/>
    </xf>
    <xf numFmtId="9" fontId="9" fillId="2" borderId="11" xfId="1" applyFont="1" applyFill="1" applyBorder="1" applyAlignment="1">
      <alignment horizontal="right"/>
    </xf>
    <xf numFmtId="9" fontId="10" fillId="2" borderId="2" xfId="1" applyFont="1" applyFill="1" applyBorder="1" applyAlignment="1">
      <alignment horizontal="right"/>
    </xf>
    <xf numFmtId="0" fontId="26" fillId="2" borderId="3" xfId="0" applyFont="1" applyFill="1" applyBorder="1" applyAlignment="1">
      <alignment horizontal="left"/>
    </xf>
    <xf numFmtId="9" fontId="32" fillId="2" borderId="5" xfId="1" applyFont="1" applyFill="1" applyBorder="1" applyAlignment="1">
      <alignment horizontal="right"/>
    </xf>
    <xf numFmtId="9" fontId="32" fillId="2" borderId="8" xfId="1" applyFont="1" applyFill="1" applyBorder="1" applyAlignment="1">
      <alignment horizontal="right"/>
    </xf>
    <xf numFmtId="9" fontId="32" fillId="3" borderId="0" xfId="1" applyFont="1" applyFill="1" applyBorder="1" applyAlignment="1">
      <alignment horizontal="right"/>
    </xf>
    <xf numFmtId="165" fontId="12" fillId="2" borderId="12" xfId="0" applyNumberFormat="1" applyFont="1" applyFill="1" applyBorder="1" applyAlignment="1">
      <alignment horizontal="center"/>
    </xf>
    <xf numFmtId="9" fontId="10" fillId="2" borderId="12" xfId="1" applyFont="1" applyFill="1" applyBorder="1" applyAlignment="1">
      <alignment horizontal="right"/>
    </xf>
    <xf numFmtId="9" fontId="32" fillId="2" borderId="12" xfId="1" applyFont="1" applyFill="1" applyBorder="1" applyAlignment="1">
      <alignment horizontal="right"/>
    </xf>
    <xf numFmtId="9" fontId="32" fillId="3" borderId="13" xfId="1" applyFont="1" applyFill="1" applyBorder="1" applyAlignment="1">
      <alignment horizontal="right"/>
    </xf>
    <xf numFmtId="0" fontId="26" fillId="2" borderId="12" xfId="0" applyFont="1" applyFill="1" applyBorder="1" applyAlignment="1">
      <alignment horizontal="left"/>
    </xf>
    <xf numFmtId="0" fontId="26" fillId="3" borderId="13" xfId="0" applyFont="1" applyFill="1" applyBorder="1" applyAlignment="1">
      <alignment horizontal="left"/>
    </xf>
    <xf numFmtId="9" fontId="10" fillId="3" borderId="13" xfId="1" applyFont="1" applyFill="1" applyBorder="1" applyAlignment="1">
      <alignment horizontal="right"/>
    </xf>
    <xf numFmtId="0" fontId="26" fillId="2" borderId="0" xfId="0" applyFont="1" applyFill="1" applyAlignment="1">
      <alignment horizontal="center"/>
    </xf>
    <xf numFmtId="3" fontId="26" fillId="2" borderId="0" xfId="0" applyNumberFormat="1" applyFont="1" applyFill="1"/>
    <xf numFmtId="0" fontId="31" fillId="2" borderId="2" xfId="0" applyFont="1" applyFill="1" applyBorder="1"/>
    <xf numFmtId="41" fontId="26" fillId="2" borderId="11" xfId="0" applyNumberFormat="1" applyFont="1" applyFill="1" applyBorder="1" applyAlignment="1">
      <alignment horizontal="right"/>
    </xf>
    <xf numFmtId="165" fontId="10" fillId="2" borderId="1" xfId="1" applyNumberFormat="1" applyFont="1" applyFill="1" applyBorder="1" applyAlignment="1">
      <alignment horizontal="right"/>
    </xf>
    <xf numFmtId="165" fontId="10" fillId="2" borderId="8" xfId="1" applyNumberFormat="1" applyFont="1" applyFill="1" applyBorder="1" applyAlignment="1">
      <alignment horizontal="right"/>
    </xf>
    <xf numFmtId="165" fontId="10" fillId="3" borderId="0" xfId="1" applyNumberFormat="1" applyFont="1" applyFill="1" applyBorder="1" applyAlignment="1">
      <alignment horizontal="right"/>
    </xf>
    <xf numFmtId="165" fontId="10" fillId="2" borderId="5" xfId="1" applyNumberFormat="1" applyFont="1" applyFill="1" applyBorder="1" applyAlignment="1">
      <alignment horizontal="right"/>
    </xf>
    <xf numFmtId="0" fontId="26" fillId="2" borderId="5" xfId="0" applyFont="1" applyFill="1" applyBorder="1" applyAlignment="1">
      <alignment horizontal="center"/>
    </xf>
    <xf numFmtId="3" fontId="26" fillId="2" borderId="8" xfId="0" applyNumberFormat="1" applyFont="1" applyFill="1" applyBorder="1"/>
    <xf numFmtId="3" fontId="26" fillId="3" borderId="0" xfId="0" applyNumberFormat="1" applyFont="1" applyFill="1"/>
    <xf numFmtId="165" fontId="10" fillId="2" borderId="10" xfId="1" applyNumberFormat="1" applyFont="1" applyFill="1" applyBorder="1" applyAlignment="1">
      <alignment horizontal="right"/>
    </xf>
    <xf numFmtId="165" fontId="10" fillId="2" borderId="3" xfId="1" applyNumberFormat="1" applyFont="1" applyFill="1" applyBorder="1" applyAlignment="1">
      <alignment horizontal="right"/>
    </xf>
    <xf numFmtId="165" fontId="10" fillId="2" borderId="2" xfId="1" applyNumberFormat="1" applyFont="1" applyFill="1" applyBorder="1" applyAlignment="1">
      <alignment horizontal="right"/>
    </xf>
    <xf numFmtId="0" fontId="26" fillId="2" borderId="2" xfId="0" applyFont="1" applyFill="1" applyBorder="1" applyAlignment="1">
      <alignment horizontal="center"/>
    </xf>
    <xf numFmtId="3" fontId="26" fillId="2" borderId="3" xfId="0" applyNumberFormat="1" applyFont="1" applyFill="1" applyBorder="1"/>
    <xf numFmtId="165" fontId="10" fillId="2" borderId="0" xfId="1" applyNumberFormat="1" applyFont="1" applyFill="1" applyBorder="1" applyAlignment="1">
      <alignment horizontal="right"/>
    </xf>
    <xf numFmtId="0" fontId="5" fillId="3" borderId="0" xfId="5" applyFont="1" applyFill="1"/>
    <xf numFmtId="0" fontId="3" fillId="3" borderId="0" xfId="5" applyFill="1"/>
    <xf numFmtId="0" fontId="3" fillId="0" borderId="0" xfId="5"/>
    <xf numFmtId="0" fontId="5" fillId="10" borderId="0" xfId="5" applyFont="1" applyFill="1"/>
    <xf numFmtId="167" fontId="3" fillId="3" borderId="0" xfId="5" applyNumberFormat="1" applyFill="1"/>
    <xf numFmtId="0" fontId="3" fillId="3" borderId="1" xfId="5" applyFill="1" applyBorder="1"/>
    <xf numFmtId="167" fontId="3" fillId="3" borderId="1" xfId="5" applyNumberFormat="1" applyFill="1" applyBorder="1"/>
    <xf numFmtId="0" fontId="34" fillId="3" borderId="0" xfId="5" applyFont="1" applyFill="1"/>
    <xf numFmtId="167" fontId="34" fillId="3" borderId="0" xfId="5" applyNumberFormat="1" applyFont="1" applyFill="1"/>
    <xf numFmtId="0" fontId="34" fillId="3" borderId="23" xfId="5" applyFont="1" applyFill="1" applyBorder="1"/>
    <xf numFmtId="167" fontId="34" fillId="3" borderId="24" xfId="5" applyNumberFormat="1" applyFont="1" applyFill="1" applyBorder="1"/>
    <xf numFmtId="0" fontId="35" fillId="3" borderId="25" xfId="5" applyFont="1" applyFill="1" applyBorder="1" applyAlignment="1">
      <alignment horizontal="right"/>
    </xf>
    <xf numFmtId="167" fontId="34" fillId="3" borderId="26" xfId="5" applyNumberFormat="1" applyFont="1" applyFill="1" applyBorder="1"/>
    <xf numFmtId="167" fontId="3" fillId="0" borderId="0" xfId="5" applyNumberFormat="1"/>
    <xf numFmtId="43" fontId="3" fillId="0" borderId="0" xfId="5" applyNumberFormat="1"/>
    <xf numFmtId="164" fontId="16" fillId="2" borderId="0" xfId="2" applyNumberFormat="1" applyFont="1" applyFill="1" applyAlignment="1">
      <alignment vertical="center"/>
    </xf>
    <xf numFmtId="0" fontId="12" fillId="3" borderId="1" xfId="0" applyFont="1" applyFill="1" applyBorder="1" applyAlignment="1">
      <alignment horizontal="left"/>
    </xf>
    <xf numFmtId="0" fontId="20" fillId="2" borderId="1" xfId="0" applyFont="1" applyFill="1" applyBorder="1"/>
    <xf numFmtId="0" fontId="24" fillId="2" borderId="11" xfId="0" applyFont="1" applyFill="1" applyBorder="1"/>
    <xf numFmtId="0" fontId="12" fillId="3" borderId="8" xfId="0" applyFont="1" applyFill="1" applyBorder="1"/>
    <xf numFmtId="0" fontId="12" fillId="3" borderId="4" xfId="0" applyFont="1" applyFill="1" applyBorder="1"/>
    <xf numFmtId="0" fontId="12" fillId="2" borderId="0" xfId="4" applyFont="1" applyFill="1"/>
    <xf numFmtId="9" fontId="12" fillId="2" borderId="0" xfId="1" applyFont="1" applyFill="1"/>
    <xf numFmtId="0" fontId="12" fillId="2" borderId="10" xfId="0" applyFont="1" applyFill="1" applyBorder="1"/>
    <xf numFmtId="0" fontId="36" fillId="2" borderId="0" xfId="0" applyFont="1" applyFill="1"/>
    <xf numFmtId="0" fontId="37" fillId="2" borderId="0" xfId="0" applyFont="1" applyFill="1" applyAlignment="1">
      <alignment horizontal="right"/>
    </xf>
    <xf numFmtId="0" fontId="38" fillId="2" borderId="0" xfId="0" applyFont="1" applyFill="1"/>
    <xf numFmtId="164" fontId="39" fillId="2" borderId="0" xfId="2" applyNumberFormat="1" applyFont="1" applyFill="1" applyAlignment="1">
      <alignment horizontal="left" vertical="center"/>
    </xf>
    <xf numFmtId="164" fontId="39" fillId="2" borderId="0" xfId="2" applyNumberFormat="1" applyFont="1" applyFill="1" applyAlignment="1">
      <alignment horizontal="right" vertical="center"/>
    </xf>
    <xf numFmtId="0" fontId="38" fillId="2" borderId="0" xfId="0" applyFont="1" applyFill="1" applyAlignment="1">
      <alignment horizontal="left"/>
    </xf>
    <xf numFmtId="0" fontId="40" fillId="2" borderId="0" xfId="0" applyFont="1" applyFill="1"/>
    <xf numFmtId="0" fontId="41" fillId="2" borderId="0" xfId="0" applyFont="1" applyFill="1" applyAlignment="1">
      <alignment horizontal="right"/>
    </xf>
    <xf numFmtId="164" fontId="38" fillId="2" borderId="0" xfId="2" applyNumberFormat="1" applyFont="1" applyFill="1" applyAlignment="1">
      <alignment horizontal="right" vertical="center"/>
    </xf>
    <xf numFmtId="0" fontId="37" fillId="2" borderId="0" xfId="0" applyFont="1" applyFill="1"/>
    <xf numFmtId="164" fontId="40" fillId="2" borderId="0" xfId="2" applyNumberFormat="1" applyFont="1" applyFill="1" applyAlignment="1">
      <alignment horizontal="right" vertical="center"/>
    </xf>
    <xf numFmtId="0" fontId="41" fillId="2" borderId="0" xfId="0" applyFont="1" applyFill="1"/>
    <xf numFmtId="4" fontId="36" fillId="2" borderId="0" xfId="0" applyNumberFormat="1" applyFont="1" applyFill="1" applyAlignment="1">
      <alignment horizontal="center"/>
    </xf>
    <xf numFmtId="0" fontId="41" fillId="2" borderId="5" xfId="0" applyFont="1" applyFill="1" applyBorder="1" applyAlignment="1">
      <alignment horizontal="center"/>
    </xf>
    <xf numFmtId="0" fontId="41" fillId="2" borderId="1" xfId="0" applyFont="1" applyFill="1" applyBorder="1" applyAlignment="1">
      <alignment horizontal="center"/>
    </xf>
    <xf numFmtId="17" fontId="42" fillId="4" borderId="6" xfId="0" applyNumberFormat="1" applyFont="1" applyFill="1" applyBorder="1" applyAlignment="1">
      <alignment horizontal="center"/>
    </xf>
    <xf numFmtId="17" fontId="42" fillId="4" borderId="9" xfId="0" applyNumberFormat="1" applyFont="1" applyFill="1" applyBorder="1" applyAlignment="1">
      <alignment horizontal="center"/>
    </xf>
    <xf numFmtId="0" fontId="38" fillId="2" borderId="3" xfId="0" applyFont="1" applyFill="1" applyBorder="1"/>
    <xf numFmtId="0" fontId="43" fillId="2" borderId="10" xfId="0" applyFont="1" applyFill="1" applyBorder="1"/>
    <xf numFmtId="0" fontId="38" fillId="2" borderId="2" xfId="0" applyFont="1" applyFill="1" applyBorder="1"/>
    <xf numFmtId="0" fontId="43" fillId="2" borderId="12" xfId="0" applyFont="1" applyFill="1" applyBorder="1"/>
    <xf numFmtId="0" fontId="38" fillId="2" borderId="12" xfId="0" applyFont="1" applyFill="1" applyBorder="1"/>
    <xf numFmtId="3" fontId="38" fillId="3" borderId="0" xfId="0" applyNumberFormat="1" applyFont="1" applyFill="1"/>
    <xf numFmtId="41" fontId="38" fillId="3" borderId="11" xfId="0" applyNumberFormat="1" applyFont="1" applyFill="1" applyBorder="1" applyAlignment="1">
      <alignment horizontal="center"/>
    </xf>
    <xf numFmtId="41" fontId="38" fillId="3" borderId="13" xfId="0" applyNumberFormat="1" applyFont="1" applyFill="1" applyBorder="1" applyAlignment="1">
      <alignment horizontal="center"/>
    </xf>
    <xf numFmtId="41" fontId="38" fillId="2" borderId="0" xfId="0" applyNumberFormat="1" applyFont="1" applyFill="1"/>
    <xf numFmtId="41" fontId="37" fillId="2" borderId="0" xfId="0" applyNumberFormat="1" applyFont="1" applyFill="1" applyAlignment="1">
      <alignment horizontal="right"/>
    </xf>
    <xf numFmtId="41" fontId="38" fillId="3" borderId="0" xfId="0" applyNumberFormat="1" applyFont="1" applyFill="1" applyAlignment="1">
      <alignment horizontal="center"/>
    </xf>
    <xf numFmtId="0" fontId="44" fillId="3" borderId="0" xfId="0" applyFont="1" applyFill="1"/>
    <xf numFmtId="41" fontId="44" fillId="3" borderId="11" xfId="0" applyNumberFormat="1" applyFont="1" applyFill="1" applyBorder="1" applyAlignment="1">
      <alignment horizontal="center"/>
    </xf>
    <xf numFmtId="41" fontId="44" fillId="2" borderId="0" xfId="0" applyNumberFormat="1" applyFont="1" applyFill="1"/>
    <xf numFmtId="0" fontId="44" fillId="2" borderId="11" xfId="0" applyFont="1" applyFill="1" applyBorder="1"/>
    <xf numFmtId="0" fontId="44" fillId="3" borderId="13" xfId="0" applyFont="1" applyFill="1" applyBorder="1"/>
    <xf numFmtId="41" fontId="44" fillId="3" borderId="0" xfId="0" applyNumberFormat="1" applyFont="1" applyFill="1" applyAlignment="1">
      <alignment horizontal="center"/>
    </xf>
    <xf numFmtId="0" fontId="44" fillId="2" borderId="0" xfId="0" applyFont="1" applyFill="1"/>
    <xf numFmtId="0" fontId="44" fillId="3" borderId="15" xfId="0" applyFont="1" applyFill="1" applyBorder="1"/>
    <xf numFmtId="41" fontId="44" fillId="3" borderId="14" xfId="0" applyNumberFormat="1" applyFont="1" applyFill="1" applyBorder="1" applyAlignment="1">
      <alignment horizontal="center"/>
    </xf>
    <xf numFmtId="0" fontId="44" fillId="2" borderId="14" xfId="0" applyFont="1" applyFill="1" applyBorder="1"/>
    <xf numFmtId="0" fontId="44" fillId="3" borderId="16" xfId="0" applyFont="1" applyFill="1" applyBorder="1"/>
    <xf numFmtId="3" fontId="42" fillId="3" borderId="0" xfId="0" applyNumberFormat="1" applyFont="1" applyFill="1"/>
    <xf numFmtId="41" fontId="42" fillId="3" borderId="11" xfId="0" applyNumberFormat="1" applyFont="1" applyFill="1" applyBorder="1" applyAlignment="1">
      <alignment horizontal="center"/>
    </xf>
    <xf numFmtId="41" fontId="42" fillId="3" borderId="13" xfId="0" applyNumberFormat="1" applyFont="1" applyFill="1" applyBorder="1" applyAlignment="1">
      <alignment horizontal="center"/>
    </xf>
    <xf numFmtId="41" fontId="42" fillId="2" borderId="0" xfId="0" applyNumberFormat="1" applyFont="1" applyFill="1"/>
    <xf numFmtId="41" fontId="45" fillId="2" borderId="0" xfId="0" applyNumberFormat="1" applyFont="1" applyFill="1" applyAlignment="1">
      <alignment horizontal="right"/>
    </xf>
    <xf numFmtId="41" fontId="42" fillId="3" borderId="0" xfId="0" applyNumberFormat="1" applyFont="1" applyFill="1" applyAlignment="1">
      <alignment horizontal="center"/>
    </xf>
    <xf numFmtId="0" fontId="42" fillId="2" borderId="0" xfId="0" applyFont="1" applyFill="1"/>
    <xf numFmtId="0" fontId="38" fillId="3" borderId="0" xfId="0" applyFont="1" applyFill="1"/>
    <xf numFmtId="0" fontId="38" fillId="3" borderId="11" xfId="0" applyFont="1" applyFill="1" applyBorder="1"/>
    <xf numFmtId="0" fontId="38" fillId="3" borderId="13" xfId="0" applyFont="1" applyFill="1" applyBorder="1"/>
    <xf numFmtId="0" fontId="38" fillId="2" borderId="11" xfId="0" applyFont="1" applyFill="1" applyBorder="1"/>
    <xf numFmtId="0" fontId="38" fillId="3" borderId="15" xfId="0" applyFont="1" applyFill="1" applyBorder="1"/>
    <xf numFmtId="2" fontId="38" fillId="3" borderId="14" xfId="0" applyNumberFormat="1" applyFont="1" applyFill="1" applyBorder="1" applyAlignment="1">
      <alignment horizontal="center"/>
    </xf>
    <xf numFmtId="0" fontId="38" fillId="2" borderId="14" xfId="0" applyFont="1" applyFill="1" applyBorder="1"/>
    <xf numFmtId="0" fontId="38" fillId="3" borderId="16" xfId="0" applyFont="1" applyFill="1" applyBorder="1"/>
    <xf numFmtId="2" fontId="38" fillId="3" borderId="11" xfId="0" applyNumberFormat="1" applyFont="1" applyFill="1" applyBorder="1" applyAlignment="1">
      <alignment horizontal="center"/>
    </xf>
    <xf numFmtId="2" fontId="38" fillId="3" borderId="0" xfId="0" applyNumberFormat="1" applyFont="1" applyFill="1" applyAlignment="1">
      <alignment horizontal="center"/>
    </xf>
    <xf numFmtId="3" fontId="38" fillId="0" borderId="0" xfId="0" applyNumberFormat="1" applyFont="1"/>
    <xf numFmtId="41" fontId="38" fillId="0" borderId="11" xfId="0" applyNumberFormat="1" applyFont="1" applyBorder="1" applyAlignment="1">
      <alignment horizontal="center"/>
    </xf>
    <xf numFmtId="41" fontId="38" fillId="0" borderId="13" xfId="0" applyNumberFormat="1" applyFont="1" applyBorder="1" applyAlignment="1">
      <alignment horizontal="center"/>
    </xf>
    <xf numFmtId="41" fontId="38" fillId="0" borderId="0" xfId="0" applyNumberFormat="1" applyFont="1"/>
    <xf numFmtId="41" fontId="37" fillId="0" borderId="0" xfId="0" applyNumberFormat="1" applyFont="1" applyAlignment="1">
      <alignment horizontal="right"/>
    </xf>
    <xf numFmtId="41" fontId="38" fillId="0" borderId="0" xfId="0" applyNumberFormat="1" applyFont="1" applyAlignment="1">
      <alignment horizontal="center"/>
    </xf>
    <xf numFmtId="0" fontId="38" fillId="3" borderId="18" xfId="0" applyFont="1" applyFill="1" applyBorder="1"/>
    <xf numFmtId="41" fontId="38" fillId="3" borderId="19" xfId="0" applyNumberFormat="1" applyFont="1" applyFill="1" applyBorder="1" applyAlignment="1">
      <alignment horizontal="center"/>
    </xf>
    <xf numFmtId="0" fontId="38" fillId="2" borderId="17" xfId="0" applyFont="1" applyFill="1" applyBorder="1"/>
    <xf numFmtId="0" fontId="38" fillId="3" borderId="19" xfId="0" applyFont="1" applyFill="1" applyBorder="1"/>
    <xf numFmtId="41" fontId="38" fillId="3" borderId="16" xfId="0" applyNumberFormat="1" applyFont="1" applyFill="1" applyBorder="1" applyAlignment="1">
      <alignment horizontal="center"/>
    </xf>
    <xf numFmtId="41" fontId="38" fillId="0" borderId="11" xfId="0" applyNumberFormat="1" applyFont="1" applyBorder="1" applyAlignment="1">
      <alignment horizontal="right"/>
    </xf>
    <xf numFmtId="41" fontId="38" fillId="0" borderId="13" xfId="0" applyNumberFormat="1" applyFont="1" applyBorder="1" applyAlignment="1">
      <alignment horizontal="right"/>
    </xf>
    <xf numFmtId="3" fontId="38" fillId="0" borderId="18" xfId="0" applyNumberFormat="1" applyFont="1" applyBorder="1"/>
    <xf numFmtId="41" fontId="38" fillId="0" borderId="19" xfId="0" applyNumberFormat="1" applyFont="1" applyBorder="1" applyAlignment="1">
      <alignment horizontal="center"/>
    </xf>
    <xf numFmtId="0" fontId="38" fillId="0" borderId="17" xfId="0" applyFont="1" applyBorder="1"/>
    <xf numFmtId="3" fontId="38" fillId="0" borderId="19" xfId="0" applyNumberFormat="1" applyFont="1" applyBorder="1"/>
    <xf numFmtId="0" fontId="38" fillId="0" borderId="11" xfId="0" applyFont="1" applyBorder="1"/>
    <xf numFmtId="3" fontId="38" fillId="0" borderId="13" xfId="0" applyNumberFormat="1" applyFont="1" applyBorder="1"/>
    <xf numFmtId="3" fontId="42" fillId="0" borderId="0" xfId="0" applyNumberFormat="1" applyFont="1"/>
    <xf numFmtId="41" fontId="42" fillId="0" borderId="13" xfId="0" applyNumberFormat="1" applyFont="1" applyBorder="1" applyAlignment="1">
      <alignment horizontal="center"/>
    </xf>
    <xf numFmtId="41" fontId="42" fillId="0" borderId="0" xfId="0" applyNumberFormat="1" applyFont="1"/>
    <xf numFmtId="41" fontId="45" fillId="0" borderId="0" xfId="0" applyNumberFormat="1" applyFont="1" applyAlignment="1">
      <alignment horizontal="right"/>
    </xf>
    <xf numFmtId="41" fontId="42" fillId="0" borderId="11" xfId="0" applyNumberFormat="1" applyFont="1" applyBorder="1" applyAlignment="1">
      <alignment horizontal="center"/>
    </xf>
    <xf numFmtId="41" fontId="42" fillId="0" borderId="0" xfId="0" applyNumberFormat="1" applyFont="1" applyAlignment="1">
      <alignment horizontal="center"/>
    </xf>
    <xf numFmtId="3" fontId="38" fillId="3" borderId="18" xfId="0" applyNumberFormat="1" applyFont="1" applyFill="1" applyBorder="1"/>
    <xf numFmtId="3" fontId="38" fillId="3" borderId="19" xfId="0" applyNumberFormat="1" applyFont="1" applyFill="1" applyBorder="1"/>
    <xf numFmtId="3" fontId="38" fillId="3" borderId="13" xfId="0" applyNumberFormat="1" applyFont="1" applyFill="1" applyBorder="1"/>
    <xf numFmtId="0" fontId="38" fillId="2" borderId="1" xfId="0" applyFont="1" applyFill="1" applyBorder="1"/>
    <xf numFmtId="0" fontId="38" fillId="2" borderId="20" xfId="0" applyFont="1" applyFill="1" applyBorder="1"/>
    <xf numFmtId="0" fontId="38" fillId="2" borderId="5" xfId="0" applyFont="1" applyFill="1" applyBorder="1"/>
    <xf numFmtId="0" fontId="46" fillId="2" borderId="4" xfId="0" applyFont="1" applyFill="1" applyBorder="1" applyAlignment="1">
      <alignment horizontal="left"/>
    </xf>
    <xf numFmtId="41" fontId="38" fillId="2" borderId="11" xfId="0" applyNumberFormat="1" applyFont="1" applyFill="1" applyBorder="1" applyAlignment="1">
      <alignment horizontal="center"/>
    </xf>
    <xf numFmtId="0" fontId="46" fillId="2" borderId="0" xfId="0" applyFont="1" applyFill="1"/>
    <xf numFmtId="41" fontId="38" fillId="2" borderId="11" xfId="0" applyNumberFormat="1" applyFont="1" applyFill="1" applyBorder="1" applyAlignment="1">
      <alignment horizontal="right"/>
    </xf>
    <xf numFmtId="41" fontId="38" fillId="2" borderId="13" xfId="0" applyNumberFormat="1" applyFont="1" applyFill="1" applyBorder="1" applyAlignment="1">
      <alignment horizontal="right"/>
    </xf>
    <xf numFmtId="41" fontId="38" fillId="2" borderId="13" xfId="0" applyNumberFormat="1" applyFont="1" applyFill="1" applyBorder="1" applyAlignment="1">
      <alignment horizontal="center"/>
    </xf>
    <xf numFmtId="41" fontId="38" fillId="0" borderId="18" xfId="0" applyNumberFormat="1" applyFont="1" applyBorder="1"/>
    <xf numFmtId="41" fontId="38" fillId="2" borderId="19" xfId="0" applyNumberFormat="1" applyFont="1" applyFill="1" applyBorder="1" applyAlignment="1">
      <alignment horizontal="center"/>
    </xf>
    <xf numFmtId="0" fontId="47" fillId="2" borderId="0" xfId="0" applyFont="1" applyFill="1" applyAlignment="1">
      <alignment horizontal="left"/>
    </xf>
    <xf numFmtId="41" fontId="42" fillId="2" borderId="13" xfId="0" applyNumberFormat="1" applyFont="1" applyFill="1" applyBorder="1" applyAlignment="1">
      <alignment horizontal="center"/>
    </xf>
    <xf numFmtId="0" fontId="46" fillId="2" borderId="21" xfId="0" applyFont="1" applyFill="1" applyBorder="1" applyAlignment="1">
      <alignment horizontal="left"/>
    </xf>
    <xf numFmtId="41" fontId="38" fillId="2" borderId="17" xfId="0" applyNumberFormat="1" applyFont="1" applyFill="1" applyBorder="1" applyAlignment="1">
      <alignment horizontal="center"/>
    </xf>
    <xf numFmtId="41" fontId="38" fillId="2" borderId="17" xfId="0" applyNumberFormat="1" applyFont="1" applyFill="1" applyBorder="1" applyAlignment="1">
      <alignment horizontal="right"/>
    </xf>
    <xf numFmtId="41" fontId="38" fillId="2" borderId="19" xfId="0" applyNumberFormat="1" applyFont="1" applyFill="1" applyBorder="1" applyAlignment="1">
      <alignment horizontal="right"/>
    </xf>
    <xf numFmtId="41" fontId="42" fillId="2" borderId="11" xfId="0" applyNumberFormat="1" applyFont="1" applyFill="1" applyBorder="1" applyAlignment="1">
      <alignment horizontal="center"/>
    </xf>
    <xf numFmtId="0" fontId="46" fillId="2" borderId="18" xfId="0" applyFont="1" applyFill="1" applyBorder="1" applyAlignment="1">
      <alignment horizontal="left"/>
    </xf>
    <xf numFmtId="0" fontId="46" fillId="2" borderId="0" xfId="0" applyFont="1" applyFill="1" applyAlignment="1">
      <alignment horizontal="left"/>
    </xf>
    <xf numFmtId="41" fontId="44" fillId="2" borderId="13" xfId="0" applyNumberFormat="1" applyFont="1" applyFill="1" applyBorder="1" applyAlignment="1">
      <alignment horizontal="center"/>
    </xf>
    <xf numFmtId="41" fontId="44" fillId="2" borderId="11" xfId="0" applyNumberFormat="1" applyFont="1" applyFill="1" applyBorder="1" applyAlignment="1">
      <alignment horizontal="center"/>
    </xf>
    <xf numFmtId="41" fontId="44" fillId="2" borderId="15" xfId="0" applyNumberFormat="1" applyFont="1" applyFill="1" applyBorder="1"/>
    <xf numFmtId="41" fontId="44" fillId="2" borderId="16" xfId="0" applyNumberFormat="1" applyFont="1" applyFill="1" applyBorder="1" applyAlignment="1">
      <alignment horizontal="center"/>
    </xf>
    <xf numFmtId="41" fontId="44" fillId="2" borderId="14" xfId="0" applyNumberFormat="1" applyFont="1" applyFill="1" applyBorder="1" applyAlignment="1">
      <alignment horizontal="center"/>
    </xf>
    <xf numFmtId="0" fontId="38" fillId="2" borderId="4" xfId="0" applyFont="1" applyFill="1" applyBorder="1"/>
    <xf numFmtId="41" fontId="46" fillId="2" borderId="0" xfId="0" applyNumberFormat="1" applyFont="1" applyFill="1"/>
    <xf numFmtId="41" fontId="42" fillId="2" borderId="16" xfId="0" applyNumberFormat="1" applyFont="1" applyFill="1" applyBorder="1" applyAlignment="1">
      <alignment horizontal="center"/>
    </xf>
    <xf numFmtId="41" fontId="38" fillId="2" borderId="8" xfId="0" applyNumberFormat="1" applyFont="1" applyFill="1" applyBorder="1"/>
    <xf numFmtId="41" fontId="38" fillId="2" borderId="1" xfId="0" applyNumberFormat="1" applyFont="1" applyFill="1" applyBorder="1" applyAlignment="1">
      <alignment horizontal="center"/>
    </xf>
    <xf numFmtId="41" fontId="38" fillId="2" borderId="20" xfId="0" applyNumberFormat="1" applyFont="1" applyFill="1" applyBorder="1" applyAlignment="1">
      <alignment horizontal="center"/>
    </xf>
    <xf numFmtId="41" fontId="38" fillId="2" borderId="5" xfId="0" applyNumberFormat="1" applyFont="1" applyFill="1" applyBorder="1" applyAlignment="1">
      <alignment horizontal="center"/>
    </xf>
    <xf numFmtId="41" fontId="38" fillId="2" borderId="20" xfId="0" applyNumberFormat="1" applyFont="1" applyFill="1" applyBorder="1"/>
    <xf numFmtId="41" fontId="46" fillId="2" borderId="22" xfId="0" applyNumberFormat="1" applyFont="1" applyFill="1" applyBorder="1" applyAlignment="1">
      <alignment horizontal="left"/>
    </xf>
    <xf numFmtId="41" fontId="38" fillId="2" borderId="12" xfId="0" applyNumberFormat="1" applyFont="1" applyFill="1" applyBorder="1" applyAlignment="1">
      <alignment horizontal="center"/>
    </xf>
    <xf numFmtId="41" fontId="40" fillId="2" borderId="12" xfId="6" applyNumberFormat="1" applyFont="1" applyFill="1" applyBorder="1" applyAlignment="1">
      <alignment horizontal="right"/>
    </xf>
    <xf numFmtId="41" fontId="38" fillId="2" borderId="14" xfId="0" applyNumberFormat="1" applyFont="1" applyFill="1" applyBorder="1" applyAlignment="1">
      <alignment horizontal="center"/>
    </xf>
    <xf numFmtId="41" fontId="38" fillId="2" borderId="2" xfId="0" applyNumberFormat="1" applyFont="1" applyFill="1" applyBorder="1"/>
    <xf numFmtId="41" fontId="38" fillId="2" borderId="12" xfId="0" applyNumberFormat="1" applyFont="1" applyFill="1" applyBorder="1"/>
    <xf numFmtId="41" fontId="38" fillId="2" borderId="10" xfId="0" applyNumberFormat="1" applyFont="1" applyFill="1" applyBorder="1"/>
    <xf numFmtId="0" fontId="42" fillId="2" borderId="8" xfId="0" applyFont="1" applyFill="1" applyBorder="1" applyAlignment="1">
      <alignment horizontal="center" vertical="center"/>
    </xf>
    <xf numFmtId="3" fontId="38" fillId="2" borderId="20" xfId="0" applyNumberFormat="1" applyFont="1" applyFill="1" applyBorder="1" applyAlignment="1">
      <alignment horizontal="center"/>
    </xf>
    <xf numFmtId="0" fontId="38" fillId="2" borderId="20" xfId="0" applyFont="1" applyFill="1" applyBorder="1" applyAlignment="1">
      <alignment horizontal="center"/>
    </xf>
    <xf numFmtId="3" fontId="38" fillId="2" borderId="5" xfId="0" applyNumberFormat="1" applyFont="1" applyFill="1" applyBorder="1" applyAlignment="1">
      <alignment horizontal="center"/>
    </xf>
    <xf numFmtId="0" fontId="42" fillId="2" borderId="0" xfId="0" applyFont="1" applyFill="1" applyAlignment="1">
      <alignment horizontal="center" vertical="center"/>
    </xf>
    <xf numFmtId="3" fontId="38" fillId="2" borderId="0" xfId="0" applyNumberFormat="1" applyFont="1" applyFill="1" applyAlignment="1">
      <alignment horizontal="center"/>
    </xf>
    <xf numFmtId="0" fontId="38" fillId="2" borderId="0" xfId="0" applyFont="1" applyFill="1" applyAlignment="1">
      <alignment horizontal="center"/>
    </xf>
    <xf numFmtId="2" fontId="38" fillId="2" borderId="0" xfId="0" applyNumberFormat="1" applyFont="1" applyFill="1"/>
    <xf numFmtId="0" fontId="46" fillId="2" borderId="4" xfId="0" applyFont="1" applyFill="1" applyBorder="1"/>
    <xf numFmtId="0" fontId="42" fillId="2" borderId="13" xfId="0" applyFont="1" applyFill="1" applyBorder="1"/>
    <xf numFmtId="41" fontId="38" fillId="2" borderId="0" xfId="0" applyNumberFormat="1" applyFont="1" applyFill="1" applyAlignment="1">
      <alignment horizontal="right"/>
    </xf>
    <xf numFmtId="167" fontId="38" fillId="2" borderId="13" xfId="0" applyNumberFormat="1" applyFont="1" applyFill="1" applyBorder="1" applyAlignment="1">
      <alignment horizontal="right"/>
    </xf>
    <xf numFmtId="0" fontId="46" fillId="3" borderId="10" xfId="0" applyFont="1" applyFill="1" applyBorder="1" applyAlignment="1">
      <alignment horizontal="left"/>
    </xf>
    <xf numFmtId="41" fontId="38" fillId="2" borderId="12" xfId="0" applyNumberFormat="1" applyFont="1" applyFill="1" applyBorder="1" applyAlignment="1">
      <alignment horizontal="right"/>
    </xf>
    <xf numFmtId="41" fontId="38" fillId="2" borderId="3" xfId="0" applyNumberFormat="1" applyFont="1" applyFill="1" applyBorder="1" applyAlignment="1">
      <alignment horizontal="right"/>
    </xf>
    <xf numFmtId="41" fontId="38" fillId="2" borderId="2" xfId="0" applyNumberFormat="1" applyFont="1" applyFill="1" applyBorder="1" applyAlignment="1">
      <alignment horizontal="right"/>
    </xf>
    <xf numFmtId="41" fontId="42" fillId="2" borderId="13" xfId="0" applyNumberFormat="1" applyFont="1" applyFill="1" applyBorder="1" applyAlignment="1">
      <alignment horizontal="right"/>
    </xf>
    <xf numFmtId="41" fontId="42" fillId="2" borderId="0" xfId="0" applyNumberFormat="1" applyFont="1" applyFill="1" applyAlignment="1">
      <alignment horizontal="right"/>
    </xf>
    <xf numFmtId="0" fontId="46" fillId="3" borderId="1" xfId="0" applyFont="1" applyFill="1" applyBorder="1" applyAlignment="1">
      <alignment horizontal="left"/>
    </xf>
    <xf numFmtId="3" fontId="38" fillId="2" borderId="8" xfId="0" applyNumberFormat="1" applyFont="1" applyFill="1" applyBorder="1" applyAlignment="1">
      <alignment horizontal="center"/>
    </xf>
    <xf numFmtId="0" fontId="46" fillId="3" borderId="0" xfId="0" applyFont="1" applyFill="1" applyAlignment="1">
      <alignment horizontal="left"/>
    </xf>
    <xf numFmtId="165" fontId="38" fillId="2" borderId="13" xfId="0" applyNumberFormat="1" applyFont="1" applyFill="1" applyBorder="1" applyAlignment="1">
      <alignment horizontal="center"/>
    </xf>
    <xf numFmtId="0" fontId="38" fillId="2" borderId="13" xfId="0" applyFont="1" applyFill="1" applyBorder="1"/>
    <xf numFmtId="165" fontId="38" fillId="2" borderId="11" xfId="0" applyNumberFormat="1" applyFont="1" applyFill="1" applyBorder="1" applyAlignment="1">
      <alignment horizontal="center"/>
    </xf>
    <xf numFmtId="3" fontId="38" fillId="3" borderId="1" xfId="0" applyNumberFormat="1" applyFont="1" applyFill="1" applyBorder="1"/>
    <xf numFmtId="165" fontId="38" fillId="2" borderId="20" xfId="0" applyNumberFormat="1" applyFont="1" applyFill="1" applyBorder="1" applyAlignment="1">
      <alignment horizontal="center"/>
    </xf>
    <xf numFmtId="0" fontId="38" fillId="2" borderId="8" xfId="0" applyFont="1" applyFill="1" applyBorder="1"/>
    <xf numFmtId="165" fontId="38" fillId="2" borderId="5" xfId="0" applyNumberFormat="1" applyFont="1" applyFill="1" applyBorder="1" applyAlignment="1">
      <alignment horizontal="center"/>
    </xf>
    <xf numFmtId="41" fontId="38" fillId="3" borderId="1" xfId="0" applyNumberFormat="1" applyFont="1" applyFill="1" applyBorder="1"/>
    <xf numFmtId="41" fontId="38" fillId="3" borderId="0" xfId="0" applyNumberFormat="1" applyFont="1" applyFill="1"/>
    <xf numFmtId="0" fontId="46" fillId="2" borderId="1" xfId="0" applyFont="1" applyFill="1" applyBorder="1" applyAlignment="1">
      <alignment horizontal="left"/>
    </xf>
    <xf numFmtId="165" fontId="38" fillId="2" borderId="0" xfId="0" applyNumberFormat="1" applyFont="1" applyFill="1" applyAlignment="1">
      <alignment horizontal="center"/>
    </xf>
    <xf numFmtId="41" fontId="38" fillId="2" borderId="20" xfId="0" applyNumberFormat="1" applyFont="1" applyFill="1" applyBorder="1" applyAlignment="1">
      <alignment horizontal="right"/>
    </xf>
    <xf numFmtId="0" fontId="46" fillId="2" borderId="8" xfId="0" applyFont="1" applyFill="1" applyBorder="1" applyAlignment="1">
      <alignment horizontal="left"/>
    </xf>
    <xf numFmtId="41" fontId="42" fillId="2" borderId="12" xfId="0" applyNumberFormat="1" applyFont="1" applyFill="1" applyBorder="1" applyAlignment="1">
      <alignment horizontal="center"/>
    </xf>
    <xf numFmtId="41" fontId="42" fillId="2" borderId="2" xfId="0" applyNumberFormat="1" applyFont="1" applyFill="1" applyBorder="1" applyAlignment="1">
      <alignment horizontal="center"/>
    </xf>
    <xf numFmtId="0" fontId="46" fillId="2" borderId="3" xfId="0" applyFont="1" applyFill="1" applyBorder="1" applyAlignment="1">
      <alignment horizontal="left"/>
    </xf>
    <xf numFmtId="41" fontId="42" fillId="2" borderId="20" xfId="0" applyNumberFormat="1" applyFont="1" applyFill="1" applyBorder="1" applyAlignment="1">
      <alignment horizontal="center"/>
    </xf>
    <xf numFmtId="41" fontId="42" fillId="2" borderId="5" xfId="0" applyNumberFormat="1" applyFont="1" applyFill="1" applyBorder="1" applyAlignment="1">
      <alignment horizontal="center"/>
    </xf>
    <xf numFmtId="41" fontId="46" fillId="2" borderId="0" xfId="0" applyNumberFormat="1" applyFont="1" applyFill="1" applyAlignment="1">
      <alignment horizontal="right"/>
    </xf>
    <xf numFmtId="3" fontId="46" fillId="2" borderId="0" xfId="0" applyNumberFormat="1" applyFont="1" applyFill="1"/>
    <xf numFmtId="3" fontId="46" fillId="2" borderId="8" xfId="0" applyNumberFormat="1" applyFont="1" applyFill="1" applyBorder="1"/>
    <xf numFmtId="3" fontId="46" fillId="2" borderId="3" xfId="0" applyNumberFormat="1" applyFont="1" applyFill="1" applyBorder="1"/>
    <xf numFmtId="165" fontId="38" fillId="2" borderId="12" xfId="0" applyNumberFormat="1" applyFont="1" applyFill="1" applyBorder="1" applyAlignment="1">
      <alignment horizontal="center"/>
    </xf>
    <xf numFmtId="0" fontId="47" fillId="2" borderId="4" xfId="0" applyFont="1" applyFill="1" applyBorder="1" applyAlignment="1">
      <alignment horizontal="left"/>
    </xf>
    <xf numFmtId="0" fontId="38" fillId="0" borderId="0" xfId="0" applyFont="1"/>
    <xf numFmtId="41" fontId="38" fillId="3" borderId="17" xfId="0" applyNumberFormat="1" applyFont="1" applyFill="1" applyBorder="1" applyAlignment="1">
      <alignment horizontal="center"/>
    </xf>
    <xf numFmtId="41" fontId="38" fillId="3" borderId="14" xfId="0" applyNumberFormat="1" applyFont="1" applyFill="1" applyBorder="1" applyAlignment="1">
      <alignment horizontal="center"/>
    </xf>
    <xf numFmtId="41" fontId="38" fillId="0" borderId="17" xfId="0" applyNumberFormat="1" applyFont="1" applyBorder="1" applyAlignment="1">
      <alignment horizontal="center"/>
    </xf>
    <xf numFmtId="41" fontId="38" fillId="2" borderId="2" xfId="0" applyNumberFormat="1" applyFont="1" applyFill="1" applyBorder="1" applyAlignment="1">
      <alignment horizontal="center"/>
    </xf>
    <xf numFmtId="167" fontId="38" fillId="2" borderId="11" xfId="0" applyNumberFormat="1" applyFont="1" applyFill="1" applyBorder="1" applyAlignment="1">
      <alignment horizontal="right"/>
    </xf>
    <xf numFmtId="41" fontId="42" fillId="2" borderId="11" xfId="0" applyNumberFormat="1" applyFont="1" applyFill="1" applyBorder="1" applyAlignment="1">
      <alignment horizontal="right"/>
    </xf>
    <xf numFmtId="0" fontId="42" fillId="2" borderId="11" xfId="0" applyFont="1" applyFill="1" applyBorder="1"/>
    <xf numFmtId="41" fontId="38" fillId="2" borderId="5" xfId="0" applyNumberFormat="1" applyFont="1" applyFill="1" applyBorder="1" applyAlignment="1">
      <alignment horizontal="right"/>
    </xf>
    <xf numFmtId="41" fontId="38" fillId="2" borderId="11" xfId="0" applyNumberFormat="1" applyFont="1" applyFill="1" applyBorder="1"/>
    <xf numFmtId="41" fontId="44" fillId="2" borderId="11" xfId="0" applyNumberFormat="1" applyFont="1" applyFill="1" applyBorder="1"/>
    <xf numFmtId="41" fontId="42" fillId="2" borderId="11" xfId="0" applyNumberFormat="1" applyFont="1" applyFill="1" applyBorder="1"/>
    <xf numFmtId="41" fontId="38" fillId="0" borderId="11" xfId="0" applyNumberFormat="1" applyFont="1" applyBorder="1"/>
    <xf numFmtId="41" fontId="42" fillId="0" borderId="11" xfId="0" applyNumberFormat="1" applyFont="1" applyBorder="1"/>
    <xf numFmtId="0" fontId="46" fillId="2" borderId="11" xfId="0" applyFont="1" applyFill="1" applyBorder="1"/>
    <xf numFmtId="41" fontId="46" fillId="2" borderId="11" xfId="0" applyNumberFormat="1" applyFont="1" applyFill="1" applyBorder="1"/>
    <xf numFmtId="0" fontId="49" fillId="2" borderId="0" xfId="8" applyFont="1" applyFill="1" applyAlignment="1">
      <alignment horizontal="right"/>
    </xf>
    <xf numFmtId="0" fontId="2" fillId="2" borderId="0" xfId="8" applyFill="1" applyAlignment="1">
      <alignment horizontal="right"/>
    </xf>
    <xf numFmtId="0" fontId="2" fillId="2" borderId="0" xfId="8" applyFill="1"/>
    <xf numFmtId="0" fontId="31" fillId="2" borderId="0" xfId="8" applyFont="1" applyFill="1"/>
    <xf numFmtId="0" fontId="5" fillId="2" borderId="0" xfId="8" applyFont="1" applyFill="1"/>
    <xf numFmtId="0" fontId="31" fillId="6" borderId="0" xfId="8" applyFont="1" applyFill="1" applyAlignment="1">
      <alignment horizontal="center"/>
    </xf>
    <xf numFmtId="0" fontId="31" fillId="6" borderId="0" xfId="8" applyFont="1" applyFill="1"/>
    <xf numFmtId="169" fontId="31" fillId="2" borderId="0" xfId="8" applyNumberFormat="1" applyFont="1" applyFill="1"/>
    <xf numFmtId="43" fontId="26" fillId="2" borderId="0" xfId="8" applyNumberFormat="1" applyFont="1" applyFill="1"/>
    <xf numFmtId="169" fontId="2" fillId="2" borderId="0" xfId="8" applyNumberFormat="1" applyFill="1"/>
    <xf numFmtId="0" fontId="26" fillId="2" borderId="0" xfId="8" applyFont="1" applyFill="1"/>
    <xf numFmtId="7" fontId="2" fillId="2" borderId="0" xfId="8" applyNumberFormat="1" applyFill="1"/>
    <xf numFmtId="5" fontId="2" fillId="2" borderId="0" xfId="8" applyNumberFormat="1" applyFill="1"/>
    <xf numFmtId="0" fontId="31" fillId="2" borderId="0" xfId="8" applyFont="1" applyFill="1" applyAlignment="1">
      <alignment horizontal="right"/>
    </xf>
    <xf numFmtId="169" fontId="31" fillId="2" borderId="0" xfId="9" applyNumberFormat="1" applyFont="1" applyFill="1"/>
    <xf numFmtId="0" fontId="31" fillId="2" borderId="33" xfId="8" applyFont="1" applyFill="1" applyBorder="1"/>
    <xf numFmtId="169" fontId="31" fillId="2" borderId="33" xfId="8" applyNumberFormat="1" applyFont="1" applyFill="1" applyBorder="1"/>
    <xf numFmtId="0" fontId="49" fillId="2" borderId="0" xfId="8" applyFont="1" applyFill="1"/>
    <xf numFmtId="0" fontId="14" fillId="2" borderId="0" xfId="8" applyFont="1" applyFill="1"/>
    <xf numFmtId="0" fontId="50" fillId="2" borderId="0" xfId="8" applyFont="1" applyFill="1"/>
    <xf numFmtId="0" fontId="14" fillId="6" borderId="0" xfId="8" applyFont="1" applyFill="1" applyAlignment="1">
      <alignment horizontal="center"/>
    </xf>
    <xf numFmtId="0" fontId="14" fillId="6" borderId="0" xfId="8" applyFont="1" applyFill="1"/>
    <xf numFmtId="169" fontId="14" fillId="2" borderId="0" xfId="8" applyNumberFormat="1" applyFont="1" applyFill="1"/>
    <xf numFmtId="43" fontId="13" fillId="2" borderId="0" xfId="8" applyNumberFormat="1" applyFont="1" applyFill="1"/>
    <xf numFmtId="169" fontId="49" fillId="2" borderId="0" xfId="8" applyNumberFormat="1" applyFont="1" applyFill="1"/>
    <xf numFmtId="0" fontId="13" fillId="2" borderId="0" xfId="8" applyFont="1" applyFill="1"/>
    <xf numFmtId="7" fontId="49" fillId="2" borderId="0" xfId="8" applyNumberFormat="1" applyFont="1" applyFill="1"/>
    <xf numFmtId="5" fontId="49" fillId="2" borderId="0" xfId="8" applyNumberFormat="1" applyFont="1" applyFill="1"/>
    <xf numFmtId="0" fontId="14" fillId="2" borderId="0" xfId="8" applyFont="1" applyFill="1" applyAlignment="1">
      <alignment horizontal="right"/>
    </xf>
    <xf numFmtId="169" fontId="14" fillId="2" borderId="0" xfId="9" applyNumberFormat="1" applyFont="1" applyFill="1"/>
    <xf numFmtId="0" fontId="14" fillId="2" borderId="33" xfId="8" applyFont="1" applyFill="1" applyBorder="1"/>
    <xf numFmtId="169" fontId="14" fillId="2" borderId="33" xfId="8" applyNumberFormat="1" applyFont="1" applyFill="1" applyBorder="1"/>
    <xf numFmtId="166" fontId="51" fillId="0" borderId="0" xfId="7" applyFont="1" applyFill="1"/>
    <xf numFmtId="10" fontId="51" fillId="0" borderId="0" xfId="1" applyNumberFormat="1" applyFont="1" applyFill="1"/>
    <xf numFmtId="10" fontId="51" fillId="0" borderId="0" xfId="7" applyNumberFormat="1" applyFont="1" applyFill="1" applyAlignment="1">
      <alignment horizontal="center" wrapText="1"/>
    </xf>
    <xf numFmtId="166" fontId="51" fillId="0" borderId="0" xfId="7" applyFont="1" applyFill="1" applyAlignment="1">
      <alignment horizontal="center" wrapText="1"/>
    </xf>
    <xf numFmtId="166" fontId="0" fillId="0" borderId="0" xfId="7" applyFont="1" applyFill="1"/>
    <xf numFmtId="10" fontId="0" fillId="0" borderId="0" xfId="1" applyNumberFormat="1" applyFont="1" applyFill="1"/>
    <xf numFmtId="166" fontId="0" fillId="0" borderId="0" xfId="7" applyFont="1" applyFill="1" applyBorder="1"/>
    <xf numFmtId="10" fontId="0" fillId="0" borderId="0" xfId="1" applyNumberFormat="1" applyFont="1" applyFill="1" applyBorder="1"/>
    <xf numFmtId="166" fontId="7" fillId="0" borderId="0" xfId="7" applyFont="1" applyFill="1"/>
    <xf numFmtId="9" fontId="7" fillId="0" borderId="0" xfId="1" applyFont="1" applyFill="1"/>
    <xf numFmtId="166" fontId="7" fillId="0" borderId="0" xfId="7" applyFont="1" applyFill="1" applyBorder="1"/>
    <xf numFmtId="0" fontId="54" fillId="2" borderId="0" xfId="3" applyFont="1" applyFill="1" applyAlignment="1">
      <alignment horizontal="right"/>
    </xf>
    <xf numFmtId="0" fontId="55" fillId="2" borderId="0" xfId="3" applyFont="1" applyFill="1"/>
    <xf numFmtId="0" fontId="54" fillId="2" borderId="0" xfId="3" applyFont="1" applyFill="1"/>
    <xf numFmtId="0" fontId="54" fillId="3" borderId="0" xfId="3" applyFont="1" applyFill="1"/>
    <xf numFmtId="0" fontId="51" fillId="2" borderId="0" xfId="3" applyFont="1" applyFill="1"/>
    <xf numFmtId="0" fontId="51" fillId="2" borderId="0" xfId="3" quotePrefix="1" applyFont="1" applyFill="1"/>
    <xf numFmtId="0" fontId="51" fillId="12" borderId="34" xfId="3" applyFont="1" applyFill="1" applyBorder="1" applyAlignment="1">
      <alignment horizontal="center" vertical="center"/>
    </xf>
    <xf numFmtId="0" fontId="51" fillId="12" borderId="35" xfId="3" applyFont="1" applyFill="1" applyBorder="1" applyAlignment="1">
      <alignment horizontal="center" vertical="center"/>
    </xf>
    <xf numFmtId="2" fontId="57" fillId="2" borderId="36" xfId="10" applyNumberFormat="1" applyFont="1" applyFill="1" applyBorder="1" applyAlignment="1">
      <alignment horizontal="center" vertical="center"/>
    </xf>
    <xf numFmtId="0" fontId="57" fillId="3" borderId="36" xfId="10" applyFont="1" applyFill="1" applyBorder="1" applyAlignment="1">
      <alignment vertical="center"/>
    </xf>
    <xf numFmtId="42" fontId="57" fillId="2" borderId="36" xfId="3" applyNumberFormat="1" applyFont="1" applyFill="1" applyBorder="1" applyAlignment="1">
      <alignment vertical="center"/>
    </xf>
    <xf numFmtId="0" fontId="54" fillId="0" borderId="0" xfId="3" applyFont="1" applyAlignment="1">
      <alignment horizontal="right"/>
    </xf>
    <xf numFmtId="2" fontId="57" fillId="2" borderId="37" xfId="10" applyNumberFormat="1" applyFont="1" applyFill="1" applyBorder="1" applyAlignment="1">
      <alignment horizontal="center" vertical="center"/>
    </xf>
    <xf numFmtId="0" fontId="57" fillId="3" borderId="37" xfId="10" applyFont="1" applyFill="1" applyBorder="1" applyAlignment="1">
      <alignment vertical="center"/>
    </xf>
    <xf numFmtId="42" fontId="57" fillId="2" borderId="37" xfId="3" applyNumberFormat="1" applyFont="1" applyFill="1" applyBorder="1" applyAlignment="1">
      <alignment vertical="center"/>
    </xf>
    <xf numFmtId="0" fontId="54" fillId="0" borderId="0" xfId="3" applyFont="1"/>
    <xf numFmtId="42" fontId="57" fillId="0" borderId="37" xfId="3" applyNumberFormat="1" applyFont="1" applyBorder="1" applyAlignment="1">
      <alignment vertical="center"/>
    </xf>
    <xf numFmtId="42" fontId="58" fillId="3" borderId="37" xfId="3" applyNumberFormat="1" applyFont="1" applyFill="1" applyBorder="1" applyAlignment="1">
      <alignment horizontal="right" vertical="center"/>
    </xf>
    <xf numFmtId="0" fontId="57" fillId="3" borderId="37" xfId="10" applyFont="1" applyFill="1" applyBorder="1" applyAlignment="1">
      <alignment vertical="center" wrapText="1"/>
    </xf>
    <xf numFmtId="42" fontId="57" fillId="3" borderId="37" xfId="3" applyNumberFormat="1" applyFont="1" applyFill="1" applyBorder="1" applyAlignment="1">
      <alignment vertical="center"/>
    </xf>
    <xf numFmtId="0" fontId="54" fillId="2" borderId="0" xfId="3" applyFont="1" applyFill="1" applyAlignment="1">
      <alignment horizontal="right" vertical="top"/>
    </xf>
    <xf numFmtId="0" fontId="57" fillId="3" borderId="38" xfId="10" applyFont="1" applyFill="1" applyBorder="1" applyAlignment="1">
      <alignment vertical="center"/>
    </xf>
    <xf numFmtId="0" fontId="54" fillId="3" borderId="0" xfId="3" applyFont="1" applyFill="1" applyAlignment="1">
      <alignment vertical="top"/>
    </xf>
    <xf numFmtId="0" fontId="54" fillId="2" borderId="0" xfId="3" applyFont="1" applyFill="1" applyAlignment="1">
      <alignment vertical="top"/>
    </xf>
    <xf numFmtId="0" fontId="57" fillId="0" borderId="38" xfId="10" applyFont="1" applyBorder="1" applyAlignment="1">
      <alignment vertical="center"/>
    </xf>
    <xf numFmtId="0" fontId="58" fillId="3" borderId="37" xfId="10" applyFont="1" applyFill="1" applyBorder="1" applyAlignment="1">
      <alignment vertical="center"/>
    </xf>
    <xf numFmtId="0" fontId="57" fillId="0" borderId="37" xfId="10" applyFont="1" applyBorder="1" applyAlignment="1">
      <alignment vertical="center"/>
    </xf>
    <xf numFmtId="42" fontId="58" fillId="0" borderId="37" xfId="3" applyNumberFormat="1" applyFont="1" applyBorder="1" applyAlignment="1">
      <alignment horizontal="right" vertical="center"/>
    </xf>
    <xf numFmtId="0" fontId="57" fillId="0" borderId="39" xfId="10" applyFont="1" applyBorder="1" applyAlignment="1">
      <alignment vertical="center"/>
    </xf>
    <xf numFmtId="0" fontId="57" fillId="2" borderId="39" xfId="3" applyFont="1" applyFill="1" applyBorder="1"/>
    <xf numFmtId="0" fontId="59" fillId="2" borderId="39" xfId="3" applyFont="1" applyFill="1" applyBorder="1"/>
    <xf numFmtId="42" fontId="59" fillId="2" borderId="39" xfId="3" applyNumberFormat="1" applyFont="1" applyFill="1" applyBorder="1"/>
    <xf numFmtId="0" fontId="56" fillId="2" borderId="0" xfId="3" applyFont="1" applyFill="1" applyAlignment="1">
      <alignment horizontal="right"/>
    </xf>
    <xf numFmtId="0" fontId="56" fillId="3" borderId="0" xfId="3" applyFont="1" applyFill="1"/>
    <xf numFmtId="0" fontId="56" fillId="2" borderId="0" xfId="3" applyFont="1" applyFill="1"/>
    <xf numFmtId="169" fontId="54" fillId="2" borderId="0" xfId="3" applyNumberFormat="1" applyFont="1" applyFill="1"/>
    <xf numFmtId="0" fontId="60" fillId="2" borderId="0" xfId="3" applyFont="1" applyFill="1"/>
    <xf numFmtId="49" fontId="56" fillId="3" borderId="0" xfId="3" applyNumberFormat="1" applyFont="1" applyFill="1" applyAlignment="1">
      <alignment horizontal="center"/>
    </xf>
    <xf numFmtId="0" fontId="57" fillId="2" borderId="0" xfId="3" applyFont="1" applyFill="1" applyAlignment="1">
      <alignment horizontal="right"/>
    </xf>
    <xf numFmtId="0" fontId="61" fillId="12" borderId="41" xfId="3" applyFont="1" applyFill="1" applyBorder="1" applyAlignment="1">
      <alignment vertical="center"/>
    </xf>
    <xf numFmtId="0" fontId="61" fillId="12" borderId="42" xfId="3" applyFont="1" applyFill="1" applyBorder="1" applyAlignment="1">
      <alignment vertical="center"/>
    </xf>
    <xf numFmtId="0" fontId="59" fillId="12" borderId="43" xfId="3" applyFont="1" applyFill="1" applyBorder="1" applyAlignment="1">
      <alignment horizontal="center"/>
    </xf>
    <xf numFmtId="0" fontId="57" fillId="2" borderId="0" xfId="3" applyFont="1" applyFill="1"/>
    <xf numFmtId="0" fontId="57" fillId="3" borderId="0" xfId="3" applyFont="1" applyFill="1"/>
    <xf numFmtId="0" fontId="57" fillId="0" borderId="36" xfId="3" applyFont="1" applyBorder="1" applyAlignment="1">
      <alignment vertical="center"/>
    </xf>
    <xf numFmtId="0" fontId="57" fillId="0" borderId="38" xfId="3" applyFont="1" applyBorder="1" applyAlignment="1">
      <alignment vertical="center"/>
    </xf>
    <xf numFmtId="0" fontId="57" fillId="0" borderId="0" xfId="3" applyFont="1" applyAlignment="1">
      <alignment horizontal="right"/>
    </xf>
    <xf numFmtId="42" fontId="57" fillId="0" borderId="55" xfId="3" applyNumberFormat="1" applyFont="1" applyBorder="1" applyAlignment="1">
      <alignment vertical="center"/>
    </xf>
    <xf numFmtId="0" fontId="57" fillId="0" borderId="0" xfId="3" applyFont="1"/>
    <xf numFmtId="0" fontId="57" fillId="0" borderId="37" xfId="3" applyFont="1" applyBorder="1" applyAlignment="1">
      <alignment vertical="center"/>
    </xf>
    <xf numFmtId="42" fontId="57" fillId="0" borderId="45" xfId="3" applyNumberFormat="1" applyFont="1" applyBorder="1" applyAlignment="1">
      <alignment vertical="center"/>
    </xf>
    <xf numFmtId="42" fontId="57" fillId="2" borderId="0" xfId="3" applyNumberFormat="1" applyFont="1" applyFill="1"/>
    <xf numFmtId="0" fontId="59" fillId="2" borderId="0" xfId="3" applyFont="1" applyFill="1" applyAlignment="1">
      <alignment horizontal="right"/>
    </xf>
    <xf numFmtId="0" fontId="59" fillId="2" borderId="46" xfId="3" applyFont="1" applyFill="1" applyBorder="1" applyAlignment="1">
      <alignment vertical="center"/>
    </xf>
    <xf numFmtId="42" fontId="59" fillId="2" borderId="47" xfId="3" applyNumberFormat="1" applyFont="1" applyFill="1" applyBorder="1" applyAlignment="1">
      <alignment vertical="center"/>
    </xf>
    <xf numFmtId="0" fontId="59" fillId="3" borderId="0" xfId="3" applyFont="1" applyFill="1"/>
    <xf numFmtId="2" fontId="59" fillId="3" borderId="0" xfId="3" applyNumberFormat="1" applyFont="1" applyFill="1"/>
    <xf numFmtId="0" fontId="59" fillId="2" borderId="0" xfId="3" applyFont="1" applyFill="1"/>
    <xf numFmtId="42" fontId="56" fillId="2" borderId="0" xfId="3" applyNumberFormat="1" applyFont="1" applyFill="1"/>
    <xf numFmtId="0" fontId="59" fillId="0" borderId="0" xfId="10" applyFont="1" applyAlignment="1">
      <alignment vertical="center"/>
    </xf>
    <xf numFmtId="0" fontId="1" fillId="0" borderId="0" xfId="10"/>
    <xf numFmtId="0" fontId="57" fillId="0" borderId="0" xfId="10" applyFont="1" applyAlignment="1">
      <alignment vertical="center"/>
    </xf>
    <xf numFmtId="0" fontId="59" fillId="0" borderId="42" xfId="10" applyFont="1" applyBorder="1" applyAlignment="1">
      <alignment vertical="center"/>
    </xf>
    <xf numFmtId="0" fontId="59" fillId="0" borderId="43" xfId="10" applyFont="1" applyBorder="1" applyAlignment="1">
      <alignment horizontal="center"/>
    </xf>
    <xf numFmtId="0" fontId="59" fillId="0" borderId="42" xfId="10" applyFont="1" applyBorder="1" applyAlignment="1">
      <alignment horizontal="center"/>
    </xf>
    <xf numFmtId="0" fontId="57" fillId="3" borderId="35" xfId="10" applyFont="1" applyFill="1" applyBorder="1" applyAlignment="1">
      <alignment vertical="center"/>
    </xf>
    <xf numFmtId="0" fontId="57" fillId="3" borderId="48" xfId="10" applyFont="1" applyFill="1" applyBorder="1" applyAlignment="1">
      <alignment horizontal="center"/>
    </xf>
    <xf numFmtId="171" fontId="57" fillId="3" borderId="35" xfId="11" applyNumberFormat="1" applyFont="1" applyFill="1" applyBorder="1" applyAlignment="1">
      <alignment horizontal="center"/>
    </xf>
    <xf numFmtId="171" fontId="57" fillId="0" borderId="35" xfId="11" applyNumberFormat="1" applyFont="1" applyBorder="1" applyAlignment="1">
      <alignment horizontal="center"/>
    </xf>
    <xf numFmtId="0" fontId="57" fillId="0" borderId="35" xfId="10" applyFont="1" applyBorder="1" applyAlignment="1">
      <alignment vertical="center"/>
    </xf>
    <xf numFmtId="169" fontId="1" fillId="0" borderId="0" xfId="10" applyNumberFormat="1"/>
    <xf numFmtId="0" fontId="57" fillId="0" borderId="49" xfId="10" applyFont="1" applyBorder="1"/>
    <xf numFmtId="169" fontId="57" fillId="0" borderId="39" xfId="11" applyNumberFormat="1" applyFont="1" applyBorder="1"/>
    <xf numFmtId="171" fontId="57" fillId="0" borderId="39" xfId="11" applyNumberFormat="1" applyFont="1" applyBorder="1" applyAlignment="1">
      <alignment horizontal="center"/>
    </xf>
    <xf numFmtId="0" fontId="59" fillId="12" borderId="41" xfId="10" applyFont="1" applyFill="1" applyBorder="1" applyAlignment="1">
      <alignment vertical="center"/>
    </xf>
    <xf numFmtId="0" fontId="57" fillId="12" borderId="50" xfId="10" applyFont="1" applyFill="1" applyBorder="1"/>
    <xf numFmtId="0" fontId="57" fillId="12" borderId="49" xfId="10" applyFont="1" applyFill="1" applyBorder="1"/>
    <xf numFmtId="171" fontId="59" fillId="12" borderId="39" xfId="10" applyNumberFormat="1" applyFont="1" applyFill="1" applyBorder="1" applyAlignment="1">
      <alignment horizontal="center"/>
    </xf>
    <xf numFmtId="0" fontId="59" fillId="3" borderId="0" xfId="10" applyFont="1" applyFill="1" applyAlignment="1">
      <alignment vertical="center"/>
    </xf>
    <xf numFmtId="0" fontId="57" fillId="3" borderId="0" xfId="10" applyFont="1" applyFill="1"/>
    <xf numFmtId="171" fontId="59" fillId="3" borderId="0" xfId="10" applyNumberFormat="1" applyFont="1" applyFill="1" applyAlignment="1">
      <alignment horizontal="center"/>
    </xf>
    <xf numFmtId="0" fontId="1" fillId="0" borderId="0" xfId="10" applyAlignment="1">
      <alignment horizontal="center"/>
    </xf>
    <xf numFmtId="0" fontId="59" fillId="0" borderId="34" xfId="10" applyFont="1" applyBorder="1" applyAlignment="1">
      <alignment horizontal="center"/>
    </xf>
    <xf numFmtId="0" fontId="57" fillId="3" borderId="51" xfId="10" applyFont="1" applyFill="1" applyBorder="1"/>
    <xf numFmtId="0" fontId="57" fillId="3" borderId="34" xfId="10" applyFont="1" applyFill="1" applyBorder="1" applyAlignment="1">
      <alignment horizontal="center"/>
    </xf>
    <xf numFmtId="171" fontId="57" fillId="3" borderId="34" xfId="11" applyNumberFormat="1" applyFont="1" applyFill="1" applyBorder="1" applyAlignment="1">
      <alignment horizontal="center"/>
    </xf>
    <xf numFmtId="171" fontId="57" fillId="0" borderId="52" xfId="11" applyNumberFormat="1" applyFont="1" applyBorder="1" applyAlignment="1">
      <alignment horizontal="center"/>
    </xf>
    <xf numFmtId="0" fontId="57" fillId="3" borderId="53" xfId="10" applyFont="1" applyFill="1" applyBorder="1"/>
    <xf numFmtId="0" fontId="57" fillId="3" borderId="35" xfId="10" applyFont="1" applyFill="1" applyBorder="1" applyAlignment="1">
      <alignment horizontal="center"/>
    </xf>
    <xf numFmtId="171" fontId="57" fillId="0" borderId="48" xfId="11" applyNumberFormat="1" applyFont="1" applyBorder="1" applyAlignment="1">
      <alignment horizontal="center"/>
    </xf>
    <xf numFmtId="0" fontId="57" fillId="0" borderId="53" xfId="10" applyFont="1" applyBorder="1" applyAlignment="1">
      <alignment vertical="center"/>
    </xf>
    <xf numFmtId="0" fontId="57" fillId="3" borderId="53" xfId="10" applyFont="1" applyFill="1" applyBorder="1" applyAlignment="1">
      <alignment vertical="center"/>
    </xf>
    <xf numFmtId="0" fontId="57" fillId="0" borderId="54" xfId="10" applyFont="1" applyBorder="1" applyAlignment="1">
      <alignment vertical="center"/>
    </xf>
    <xf numFmtId="0" fontId="57" fillId="3" borderId="39" xfId="10" applyFont="1" applyFill="1" applyBorder="1" applyAlignment="1">
      <alignment horizontal="center"/>
    </xf>
    <xf numFmtId="171" fontId="57" fillId="0" borderId="49" xfId="11" applyNumberFormat="1" applyFont="1" applyBorder="1" applyAlignment="1">
      <alignment horizontal="center"/>
    </xf>
    <xf numFmtId="0" fontId="59" fillId="12" borderId="54" xfId="10" applyFont="1" applyFill="1" applyBorder="1" applyAlignment="1">
      <alignment vertical="center"/>
    </xf>
    <xf numFmtId="0" fontId="57" fillId="12" borderId="43" xfId="10" applyFont="1" applyFill="1" applyBorder="1"/>
    <xf numFmtId="171" fontId="59" fillId="12" borderId="42" xfId="10" applyNumberFormat="1" applyFont="1" applyFill="1" applyBorder="1" applyAlignment="1">
      <alignment horizontal="center"/>
    </xf>
    <xf numFmtId="0" fontId="62" fillId="0" borderId="0" xfId="10" applyFont="1" applyAlignment="1">
      <alignment vertical="center"/>
    </xf>
    <xf numFmtId="0" fontId="63" fillId="12" borderId="41" xfId="10" applyFont="1" applyFill="1" applyBorder="1"/>
    <xf numFmtId="171" fontId="64" fillId="12" borderId="43" xfId="10" applyNumberFormat="1" applyFont="1" applyFill="1" applyBorder="1" applyAlignment="1">
      <alignment horizontal="center"/>
    </xf>
    <xf numFmtId="0" fontId="51" fillId="0" borderId="0" xfId="0" applyFont="1"/>
    <xf numFmtId="2" fontId="51" fillId="0" borderId="0" xfId="0" applyNumberFormat="1" applyFont="1"/>
    <xf numFmtId="0" fontId="5" fillId="0" borderId="0" xfId="0" applyFont="1"/>
    <xf numFmtId="0" fontId="0" fillId="0" borderId="0" xfId="0" applyAlignment="1">
      <alignment horizontal="right"/>
    </xf>
    <xf numFmtId="43" fontId="0" fillId="0" borderId="0" xfId="0" applyNumberFormat="1"/>
    <xf numFmtId="0" fontId="7" fillId="0" borderId="0" xfId="0" applyFont="1" applyAlignment="1">
      <alignment horizontal="right"/>
    </xf>
    <xf numFmtId="0" fontId="5" fillId="0" borderId="0" xfId="0" applyFont="1" applyAlignment="1">
      <alignment horizontal="center"/>
    </xf>
    <xf numFmtId="43" fontId="51" fillId="0" borderId="0" xfId="0" applyNumberFormat="1" applyFont="1"/>
    <xf numFmtId="43" fontId="5" fillId="0" borderId="27" xfId="0" applyNumberFormat="1" applyFont="1" applyBorder="1"/>
    <xf numFmtId="43" fontId="5" fillId="0" borderId="0" xfId="0" applyNumberFormat="1" applyFont="1"/>
    <xf numFmtId="49" fontId="65" fillId="0" borderId="0" xfId="0" applyNumberFormat="1" applyFont="1" applyAlignment="1">
      <alignment vertical="top"/>
    </xf>
    <xf numFmtId="0" fontId="0" fillId="0" borderId="0" xfId="0" applyAlignment="1">
      <alignment vertical="top"/>
    </xf>
    <xf numFmtId="0" fontId="0" fillId="0" borderId="0" xfId="0" applyAlignment="1">
      <alignment vertical="top" wrapText="1"/>
    </xf>
    <xf numFmtId="0" fontId="51" fillId="0" borderId="0" xfId="0" applyFont="1" applyAlignment="1">
      <alignment vertical="top"/>
    </xf>
    <xf numFmtId="0" fontId="51" fillId="0" borderId="0" xfId="0" applyFont="1" applyAlignment="1">
      <alignment horizontal="center" vertical="top"/>
    </xf>
    <xf numFmtId="0" fontId="51" fillId="0" borderId="0" xfId="0" applyFont="1" applyAlignment="1">
      <alignment vertical="top" wrapText="1"/>
    </xf>
    <xf numFmtId="14" fontId="51" fillId="0" borderId="0" xfId="0" quotePrefix="1" applyNumberFormat="1" applyFont="1" applyAlignment="1">
      <alignment horizontal="center" vertical="top"/>
    </xf>
    <xf numFmtId="0" fontId="0" fillId="0" borderId="0" xfId="0" quotePrefix="1" applyAlignment="1">
      <alignment vertical="top"/>
    </xf>
    <xf numFmtId="41" fontId="0" fillId="0" borderId="0" xfId="0" applyNumberFormat="1" applyAlignment="1">
      <alignment vertical="top"/>
    </xf>
    <xf numFmtId="168" fontId="0" fillId="0" borderId="0" xfId="1" applyNumberFormat="1" applyFont="1" applyAlignment="1">
      <alignment vertical="top"/>
    </xf>
    <xf numFmtId="0" fontId="51" fillId="9" borderId="0" xfId="0" applyFont="1" applyFill="1" applyAlignment="1">
      <alignment vertical="top"/>
    </xf>
    <xf numFmtId="41" fontId="51" fillId="9" borderId="0" xfId="0" applyNumberFormat="1" applyFont="1" applyFill="1" applyAlignment="1">
      <alignment vertical="top"/>
    </xf>
    <xf numFmtId="0" fontId="7" fillId="0" borderId="0" xfId="0" applyFont="1" applyAlignment="1">
      <alignment vertical="top"/>
    </xf>
    <xf numFmtId="41" fontId="7" fillId="0" borderId="0" xfId="0" applyNumberFormat="1" applyFont="1" applyAlignment="1">
      <alignment vertical="top"/>
    </xf>
    <xf numFmtId="41" fontId="7" fillId="0" borderId="0" xfId="4" applyNumberFormat="1" applyAlignment="1">
      <alignment vertical="top"/>
    </xf>
    <xf numFmtId="0" fontId="7" fillId="0" borderId="0" xfId="0" applyFont="1" applyAlignment="1">
      <alignment vertical="top" wrapText="1"/>
    </xf>
    <xf numFmtId="41" fontId="0" fillId="0" borderId="0" xfId="0" applyNumberFormat="1" applyAlignment="1">
      <alignment vertical="top" wrapText="1"/>
    </xf>
    <xf numFmtId="41" fontId="7" fillId="0" borderId="0" xfId="0" applyNumberFormat="1" applyFont="1" applyAlignment="1">
      <alignment vertical="top" wrapText="1"/>
    </xf>
    <xf numFmtId="0" fontId="51" fillId="4" borderId="0" xfId="0" applyFont="1" applyFill="1" applyAlignment="1">
      <alignment vertical="top"/>
    </xf>
    <xf numFmtId="41" fontId="51" fillId="4" borderId="0" xfId="0" applyNumberFormat="1" applyFont="1" applyFill="1" applyAlignment="1">
      <alignment vertical="top"/>
    </xf>
    <xf numFmtId="0" fontId="7" fillId="8" borderId="0" xfId="0" applyFont="1" applyFill="1" applyAlignment="1">
      <alignment vertical="top" wrapText="1"/>
    </xf>
    <xf numFmtId="0" fontId="0" fillId="8" borderId="0" xfId="0" applyFill="1" applyAlignment="1">
      <alignment vertical="top" wrapText="1"/>
    </xf>
    <xf numFmtId="0" fontId="0" fillId="0" borderId="0" xfId="0" quotePrefix="1" applyAlignment="1">
      <alignment vertical="top" wrapText="1"/>
    </xf>
    <xf numFmtId="40" fontId="0" fillId="0" borderId="0" xfId="0" applyNumberFormat="1" applyAlignment="1">
      <alignment vertical="top"/>
    </xf>
    <xf numFmtId="40" fontId="51" fillId="0" borderId="0" xfId="0" applyNumberFormat="1" applyFont="1" applyAlignment="1">
      <alignment vertical="top"/>
    </xf>
    <xf numFmtId="0" fontId="51" fillId="3" borderId="0" xfId="3" applyFont="1" applyFill="1"/>
    <xf numFmtId="0" fontId="51" fillId="12" borderId="12" xfId="3" applyFont="1" applyFill="1" applyBorder="1" applyAlignment="1">
      <alignment horizontal="center" vertical="center"/>
    </xf>
    <xf numFmtId="7" fontId="54" fillId="2" borderId="0" xfId="3" applyNumberFormat="1" applyFont="1" applyFill="1"/>
    <xf numFmtId="5" fontId="56" fillId="12" borderId="12" xfId="3" applyNumberFormat="1" applyFont="1" applyFill="1" applyBorder="1" applyAlignment="1">
      <alignment horizontal="center"/>
    </xf>
    <xf numFmtId="5" fontId="56" fillId="2" borderId="0" xfId="3" applyNumberFormat="1" applyFont="1" applyFill="1" applyAlignment="1">
      <alignment horizontal="center"/>
    </xf>
    <xf numFmtId="5" fontId="56" fillId="3" borderId="0" xfId="3" applyNumberFormat="1" applyFont="1" applyFill="1" applyAlignment="1">
      <alignment horizontal="center"/>
    </xf>
    <xf numFmtId="0" fontId="51" fillId="12" borderId="20" xfId="3" applyFont="1" applyFill="1" applyBorder="1" applyAlignment="1">
      <alignment horizontal="center" vertical="center"/>
    </xf>
    <xf numFmtId="0" fontId="51" fillId="2" borderId="0" xfId="3" applyFont="1" applyFill="1" applyAlignment="1">
      <alignment horizontal="right"/>
    </xf>
    <xf numFmtId="0" fontId="51" fillId="12" borderId="20" xfId="3" applyFont="1" applyFill="1" applyBorder="1" applyAlignment="1">
      <alignment horizontal="center"/>
    </xf>
    <xf numFmtId="49" fontId="51" fillId="2" borderId="0" xfId="3" applyNumberFormat="1" applyFont="1" applyFill="1" applyAlignment="1">
      <alignment horizontal="right"/>
    </xf>
    <xf numFmtId="49" fontId="51" fillId="12" borderId="20" xfId="3" quotePrefix="1" applyNumberFormat="1" applyFont="1" applyFill="1" applyBorder="1" applyAlignment="1">
      <alignment horizontal="center"/>
    </xf>
    <xf numFmtId="49" fontId="51" fillId="3" borderId="0" xfId="3" quotePrefix="1" applyNumberFormat="1" applyFont="1" applyFill="1" applyAlignment="1">
      <alignment horizontal="center"/>
    </xf>
    <xf numFmtId="49" fontId="51" fillId="12" borderId="20" xfId="3" applyNumberFormat="1" applyFont="1" applyFill="1" applyBorder="1" applyAlignment="1">
      <alignment horizontal="center"/>
    </xf>
    <xf numFmtId="2" fontId="54" fillId="2" borderId="28" xfId="0" applyNumberFormat="1" applyFont="1" applyFill="1" applyBorder="1" applyAlignment="1">
      <alignment horizontal="center" vertical="center"/>
    </xf>
    <xf numFmtId="0" fontId="54" fillId="3" borderId="29" xfId="0" applyFont="1" applyFill="1" applyBorder="1" applyAlignment="1">
      <alignment vertical="center"/>
    </xf>
    <xf numFmtId="6" fontId="54" fillId="2" borderId="9" xfId="3" applyNumberFormat="1" applyFont="1" applyFill="1" applyBorder="1"/>
    <xf numFmtId="41" fontId="54" fillId="2" borderId="0" xfId="3" applyNumberFormat="1" applyFont="1" applyFill="1" applyAlignment="1">
      <alignment vertical="top"/>
    </xf>
    <xf numFmtId="42" fontId="54" fillId="0" borderId="9" xfId="3" applyNumberFormat="1" applyFont="1" applyBorder="1" applyAlignment="1">
      <alignment vertical="top"/>
    </xf>
    <xf numFmtId="42" fontId="54" fillId="3" borderId="0" xfId="3" applyNumberFormat="1" applyFont="1" applyFill="1" applyAlignment="1">
      <alignment vertical="top"/>
    </xf>
    <xf numFmtId="6" fontId="54" fillId="0" borderId="9" xfId="3" applyNumberFormat="1" applyFont="1" applyBorder="1" applyAlignment="1">
      <alignment vertical="top"/>
    </xf>
    <xf numFmtId="42" fontId="54" fillId="2" borderId="9" xfId="3" applyNumberFormat="1" applyFont="1" applyFill="1" applyBorder="1" applyAlignment="1">
      <alignment vertical="top"/>
    </xf>
    <xf numFmtId="0" fontId="54" fillId="2" borderId="9" xfId="3" applyFont="1" applyFill="1" applyBorder="1" applyAlignment="1">
      <alignment vertical="top"/>
    </xf>
    <xf numFmtId="2" fontId="54" fillId="2" borderId="30" xfId="0" applyNumberFormat="1" applyFont="1" applyFill="1" applyBorder="1" applyAlignment="1">
      <alignment horizontal="center" vertical="center"/>
    </xf>
    <xf numFmtId="0" fontId="54" fillId="3" borderId="31" xfId="0" applyFont="1" applyFill="1" applyBorder="1" applyAlignment="1">
      <alignment vertical="center"/>
    </xf>
    <xf numFmtId="41" fontId="54" fillId="0" borderId="0" xfId="3" applyNumberFormat="1" applyFont="1" applyAlignment="1">
      <alignment vertical="top"/>
    </xf>
    <xf numFmtId="42" fontId="7" fillId="0" borderId="9" xfId="3" applyNumberFormat="1" applyBorder="1" applyAlignment="1">
      <alignment vertical="top"/>
    </xf>
    <xf numFmtId="0" fontId="54" fillId="0" borderId="0" xfId="3" applyFont="1" applyAlignment="1">
      <alignment vertical="top"/>
    </xf>
    <xf numFmtId="0" fontId="54" fillId="0" borderId="9" xfId="3" applyFont="1" applyBorder="1" applyAlignment="1">
      <alignment vertical="top" wrapText="1"/>
    </xf>
    <xf numFmtId="6" fontId="54" fillId="0" borderId="9" xfId="3" applyNumberFormat="1" applyFont="1" applyBorder="1"/>
    <xf numFmtId="41" fontId="54" fillId="3" borderId="0" xfId="3" applyNumberFormat="1" applyFont="1" applyFill="1" applyAlignment="1">
      <alignment vertical="top"/>
    </xf>
    <xf numFmtId="0" fontId="54" fillId="0" borderId="9" xfId="3" applyFont="1" applyBorder="1" applyAlignment="1">
      <alignment vertical="top"/>
    </xf>
    <xf numFmtId="0" fontId="54" fillId="0" borderId="29" xfId="0" applyFont="1" applyBorder="1" applyAlignment="1">
      <alignment vertical="center"/>
    </xf>
    <xf numFmtId="6" fontId="54" fillId="2" borderId="9" xfId="3" applyNumberFormat="1" applyFont="1" applyFill="1" applyBorder="1" applyAlignment="1">
      <alignment vertical="top"/>
    </xf>
    <xf numFmtId="6" fontId="7" fillId="3" borderId="9" xfId="3" applyNumberFormat="1" applyFill="1" applyBorder="1" applyAlignment="1">
      <alignment horizontal="right"/>
    </xf>
    <xf numFmtId="41" fontId="7" fillId="0" borderId="0" xfId="3" applyNumberFormat="1" applyAlignment="1">
      <alignment horizontal="right" vertical="top"/>
    </xf>
    <xf numFmtId="42" fontId="54" fillId="0" borderId="9" xfId="3" applyNumberFormat="1" applyFont="1" applyBorder="1" applyAlignment="1">
      <alignment horizontal="center" vertical="top"/>
    </xf>
    <xf numFmtId="0" fontId="7" fillId="3" borderId="31" xfId="0" applyFont="1" applyFill="1" applyBorder="1" applyAlignment="1">
      <alignment vertical="center"/>
    </xf>
    <xf numFmtId="0" fontId="54" fillId="2" borderId="31" xfId="0" applyFont="1" applyFill="1" applyBorder="1" applyAlignment="1">
      <alignment vertical="center"/>
    </xf>
    <xf numFmtId="6" fontId="7" fillId="0" borderId="9" xfId="3" applyNumberFormat="1" applyBorder="1" applyAlignment="1">
      <alignment horizontal="right"/>
    </xf>
    <xf numFmtId="41" fontId="7" fillId="3" borderId="0" xfId="3" applyNumberFormat="1" applyFill="1" applyAlignment="1">
      <alignment horizontal="right" vertical="top"/>
    </xf>
    <xf numFmtId="42" fontId="54" fillId="0" borderId="9" xfId="3" applyNumberFormat="1" applyFont="1" applyBorder="1" applyAlignment="1">
      <alignment horizontal="right" vertical="top"/>
    </xf>
    <xf numFmtId="42" fontId="7" fillId="3" borderId="0" xfId="3" applyNumberFormat="1" applyFill="1" applyAlignment="1">
      <alignment horizontal="right" vertical="top"/>
    </xf>
    <xf numFmtId="0" fontId="54" fillId="0" borderId="32" xfId="0" applyFont="1" applyBorder="1" applyAlignment="1">
      <alignment vertical="center"/>
    </xf>
    <xf numFmtId="0" fontId="54" fillId="2" borderId="9" xfId="3" applyFont="1" applyFill="1" applyBorder="1"/>
    <xf numFmtId="0" fontId="56" fillId="2" borderId="9" xfId="3" applyFont="1" applyFill="1" applyBorder="1"/>
    <xf numFmtId="42" fontId="56" fillId="2" borderId="9" xfId="3" applyNumberFormat="1" applyFont="1" applyFill="1" applyBorder="1"/>
    <xf numFmtId="42" fontId="56" fillId="3" borderId="0" xfId="3" applyNumberFormat="1" applyFont="1" applyFill="1"/>
    <xf numFmtId="169" fontId="54" fillId="3" borderId="0" xfId="3" applyNumberFormat="1" applyFont="1" applyFill="1"/>
    <xf numFmtId="0" fontId="66" fillId="2" borderId="0" xfId="3" applyFont="1" applyFill="1" applyAlignment="1">
      <alignment horizontal="right"/>
    </xf>
    <xf numFmtId="42" fontId="54" fillId="2" borderId="0" xfId="3" applyNumberFormat="1" applyFont="1" applyFill="1"/>
    <xf numFmtId="49" fontId="56" fillId="12" borderId="12" xfId="3" applyNumberFormat="1" applyFont="1" applyFill="1" applyBorder="1" applyAlignment="1">
      <alignment horizontal="center"/>
    </xf>
    <xf numFmtId="49" fontId="56" fillId="3" borderId="13" xfId="3" applyNumberFormat="1" applyFont="1" applyFill="1" applyBorder="1" applyAlignment="1">
      <alignment horizontal="center"/>
    </xf>
    <xf numFmtId="0" fontId="51" fillId="12" borderId="9" xfId="3" applyFont="1" applyFill="1" applyBorder="1" applyAlignment="1">
      <alignment vertical="center"/>
    </xf>
    <xf numFmtId="0" fontId="56" fillId="12" borderId="20" xfId="3" applyFont="1" applyFill="1" applyBorder="1" applyAlignment="1">
      <alignment horizontal="center"/>
    </xf>
    <xf numFmtId="49" fontId="56" fillId="12" borderId="20" xfId="3" applyNumberFormat="1" applyFont="1" applyFill="1" applyBorder="1" applyAlignment="1">
      <alignment horizontal="center"/>
    </xf>
    <xf numFmtId="0" fontId="54" fillId="0" borderId="9" xfId="3" applyFont="1" applyBorder="1"/>
    <xf numFmtId="42" fontId="54" fillId="2" borderId="9" xfId="3" applyNumberFormat="1" applyFont="1" applyFill="1" applyBorder="1"/>
    <xf numFmtId="42" fontId="54" fillId="3" borderId="13" xfId="3" applyNumberFormat="1" applyFont="1" applyFill="1" applyBorder="1"/>
    <xf numFmtId="17" fontId="54" fillId="2" borderId="9" xfId="3" applyNumberFormat="1" applyFont="1" applyFill="1" applyBorder="1"/>
    <xf numFmtId="42" fontId="54" fillId="0" borderId="9" xfId="3" applyNumberFormat="1" applyFont="1" applyBorder="1"/>
    <xf numFmtId="0" fontId="54" fillId="2" borderId="13" xfId="3" applyFont="1" applyFill="1" applyBorder="1"/>
    <xf numFmtId="0" fontId="54" fillId="2" borderId="9" xfId="3" applyFont="1" applyFill="1" applyBorder="1" applyAlignment="1">
      <alignment horizontal="left" vertical="top" wrapText="1"/>
    </xf>
    <xf numFmtId="0" fontId="54" fillId="2" borderId="11" xfId="3" applyFont="1" applyFill="1" applyBorder="1"/>
    <xf numFmtId="170" fontId="54" fillId="2" borderId="0" xfId="3" applyNumberFormat="1" applyFont="1" applyFill="1"/>
    <xf numFmtId="170" fontId="56" fillId="2" borderId="0" xfId="3" applyNumberFormat="1" applyFont="1" applyFill="1"/>
    <xf numFmtId="43" fontId="54" fillId="2" borderId="0" xfId="3" applyNumberFormat="1" applyFont="1" applyFill="1"/>
    <xf numFmtId="44" fontId="54" fillId="2" borderId="0" xfId="3" applyNumberFormat="1" applyFont="1" applyFill="1"/>
    <xf numFmtId="0" fontId="66" fillId="2" borderId="0" xfId="3" applyFont="1" applyFill="1"/>
    <xf numFmtId="0" fontId="20" fillId="2" borderId="1" xfId="0" applyFont="1" applyFill="1" applyBorder="1" applyAlignment="1">
      <alignment horizontal="center"/>
    </xf>
    <xf numFmtId="0" fontId="23" fillId="6" borderId="2" xfId="0" applyFont="1" applyFill="1" applyBorder="1" applyAlignment="1">
      <alignment horizontal="center" vertical="center"/>
    </xf>
    <xf numFmtId="0" fontId="23" fillId="6"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8" xfId="0" applyFont="1" applyFill="1" applyBorder="1" applyAlignment="1">
      <alignment horizontal="center" vertical="center"/>
    </xf>
    <xf numFmtId="0" fontId="20" fillId="2" borderId="8" xfId="0" applyFont="1" applyFill="1" applyBorder="1" applyAlignment="1">
      <alignment horizontal="center"/>
    </xf>
    <xf numFmtId="0" fontId="20" fillId="2" borderId="0" xfId="0" applyFont="1" applyFill="1" applyAlignment="1">
      <alignment horizontal="center"/>
    </xf>
    <xf numFmtId="0" fontId="20" fillId="2" borderId="4" xfId="0" applyFont="1" applyFill="1" applyBorder="1" applyAlignment="1">
      <alignment horizontal="center"/>
    </xf>
    <xf numFmtId="0" fontId="23" fillId="11" borderId="2" xfId="0" applyFont="1" applyFill="1" applyBorder="1" applyAlignment="1">
      <alignment horizontal="center" vertical="center"/>
    </xf>
    <xf numFmtId="0" fontId="23" fillId="11" borderId="3" xfId="0" applyFont="1" applyFill="1" applyBorder="1" applyAlignment="1">
      <alignment horizontal="center" vertical="center"/>
    </xf>
    <xf numFmtId="0" fontId="23" fillId="7" borderId="2" xfId="0" applyFont="1" applyFill="1" applyBorder="1" applyAlignment="1">
      <alignment horizontal="center" vertical="center"/>
    </xf>
    <xf numFmtId="0" fontId="23" fillId="7" borderId="3" xfId="0" applyFont="1" applyFill="1" applyBorder="1" applyAlignment="1">
      <alignment horizontal="center" vertical="center"/>
    </xf>
    <xf numFmtId="0" fontId="23" fillId="7" borderId="5" xfId="0" applyFont="1" applyFill="1" applyBorder="1" applyAlignment="1">
      <alignment horizontal="center" vertical="center"/>
    </xf>
    <xf numFmtId="0" fontId="23" fillId="7" borderId="8" xfId="0" applyFont="1" applyFill="1" applyBorder="1" applyAlignment="1">
      <alignment horizontal="center" vertical="center"/>
    </xf>
    <xf numFmtId="0" fontId="23" fillId="7" borderId="6" xfId="0" applyFont="1" applyFill="1" applyBorder="1" applyAlignment="1">
      <alignment horizontal="center" vertical="center"/>
    </xf>
    <xf numFmtId="0" fontId="23" fillId="7" borderId="7" xfId="0" applyFont="1" applyFill="1" applyBorder="1" applyAlignment="1">
      <alignment horizontal="center" vertical="center"/>
    </xf>
    <xf numFmtId="0" fontId="31" fillId="6" borderId="0" xfId="8" applyFont="1" applyFill="1" applyAlignment="1">
      <alignment horizontal="center"/>
    </xf>
    <xf numFmtId="5" fontId="56" fillId="12" borderId="34" xfId="3" applyNumberFormat="1" applyFont="1" applyFill="1" applyBorder="1" applyAlignment="1">
      <alignment horizontal="center" vertical="center" wrapText="1"/>
    </xf>
    <xf numFmtId="5" fontId="56" fillId="12" borderId="35" xfId="3" applyNumberFormat="1" applyFont="1" applyFill="1" applyBorder="1" applyAlignment="1">
      <alignment horizontal="center" vertical="center" wrapText="1"/>
    </xf>
    <xf numFmtId="0" fontId="14" fillId="6" borderId="0" xfId="8" applyFont="1" applyFill="1" applyAlignment="1">
      <alignment horizontal="center"/>
    </xf>
    <xf numFmtId="42" fontId="57" fillId="3" borderId="55" xfId="3" applyNumberFormat="1" applyFont="1" applyFill="1" applyBorder="1" applyAlignment="1">
      <alignment vertical="center"/>
    </xf>
    <xf numFmtId="42" fontId="57" fillId="0" borderId="39" xfId="3" applyNumberFormat="1" applyFont="1" applyBorder="1" applyAlignment="1">
      <alignment vertical="center"/>
    </xf>
    <xf numFmtId="0" fontId="57" fillId="2" borderId="36" xfId="3" applyFont="1" applyFill="1" applyBorder="1" applyAlignment="1">
      <alignment horizontal="center" vertical="center"/>
    </xf>
    <xf numFmtId="42" fontId="57" fillId="2" borderId="44" xfId="3" applyNumberFormat="1" applyFont="1" applyFill="1" applyBorder="1" applyAlignment="1">
      <alignment vertical="center"/>
    </xf>
    <xf numFmtId="0" fontId="57" fillId="2" borderId="40" xfId="3" applyFont="1" applyFill="1" applyBorder="1" applyAlignment="1">
      <alignment horizontal="center" vertical="center"/>
    </xf>
    <xf numFmtId="0" fontId="57" fillId="0" borderId="40" xfId="3" applyFont="1" applyBorder="1" applyAlignment="1">
      <alignment vertical="center"/>
    </xf>
    <xf numFmtId="42" fontId="57" fillId="3" borderId="56" xfId="3" applyNumberFormat="1" applyFont="1" applyFill="1" applyBorder="1" applyAlignment="1">
      <alignment vertical="center"/>
    </xf>
  </cellXfs>
  <cellStyles count="12">
    <cellStyle name="Comma 3" xfId="7" xr:uid="{CD49AB67-4F9B-4309-B84B-4F87DCD398E0}"/>
    <cellStyle name="Currency 2" xfId="9" xr:uid="{06D54C4B-6F05-458C-B30C-B29533E7F7A8}"/>
    <cellStyle name="Currency 3" xfId="11" xr:uid="{0066EF4F-AE9C-4F5C-B922-29ECEBBF8D53}"/>
    <cellStyle name="Normal" xfId="0" builtinId="0"/>
    <cellStyle name="Normal 2" xfId="4" xr:uid="{FFA114B7-F68F-496D-83FB-923F8212E4E4}"/>
    <cellStyle name="Normal 3" xfId="5" xr:uid="{B5160A8D-CE04-470F-BB2E-2A62DB7F92F2}"/>
    <cellStyle name="Normal 3 2 2" xfId="3" xr:uid="{57546CA3-EDE2-408A-A4B8-CDD8EFCF439E}"/>
    <cellStyle name="Normal 4" xfId="8" xr:uid="{178D8653-5771-4326-A206-DF241A9C6E7B}"/>
    <cellStyle name="Normal 5" xfId="10" xr:uid="{B19C416A-09E7-4158-8433-ADAF78CA9C08}"/>
    <cellStyle name="Normal_00MEETING" xfId="2" xr:uid="{E7C4BFD8-BC3F-4B42-BB81-FD527726132B}"/>
    <cellStyle name="Percent" xfId="1" builtinId="5"/>
    <cellStyle name="Percent 3" xfId="6" xr:uid="{73072EE6-4A4B-4B89-8FA2-C691680E44A2}"/>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Radio" firstButton="1" fmlaLink="$A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checked="Checked" lockText="1" noThreeD="1"/>
</file>

<file path=xl/ctrlProps/ctrlProp13.xml><?xml version="1.0" encoding="utf-8"?>
<formControlPr xmlns="http://schemas.microsoft.com/office/spreadsheetml/2009/9/main" objectType="Radio" firstButton="1" fmlaLink="#REF!"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4</xdr:col>
          <xdr:colOff>373380</xdr:colOff>
          <xdr:row>0</xdr:row>
          <xdr:rowOff>83820</xdr:rowOff>
        </xdr:from>
        <xdr:to>
          <xdr:col>4</xdr:col>
          <xdr:colOff>373380</xdr:colOff>
          <xdr:row>1</xdr:row>
          <xdr:rowOff>182880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January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373380</xdr:colOff>
          <xdr:row>0</xdr:row>
          <xdr:rowOff>83820</xdr:rowOff>
        </xdr:from>
        <xdr:to>
          <xdr:col>4</xdr:col>
          <xdr:colOff>487680</xdr:colOff>
          <xdr:row>1</xdr:row>
          <xdr:rowOff>182880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February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487680</xdr:colOff>
          <xdr:row>0</xdr:row>
          <xdr:rowOff>83820</xdr:rowOff>
        </xdr:from>
        <xdr:to>
          <xdr:col>5</xdr:col>
          <xdr:colOff>647700</xdr:colOff>
          <xdr:row>1</xdr:row>
          <xdr:rowOff>182880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March</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647700</xdr:colOff>
          <xdr:row>0</xdr:row>
          <xdr:rowOff>83820</xdr:rowOff>
        </xdr:from>
        <xdr:to>
          <xdr:col>7</xdr:col>
          <xdr:colOff>68580</xdr:colOff>
          <xdr:row>1</xdr:row>
          <xdr:rowOff>182880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April</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144780</xdr:colOff>
          <xdr:row>0</xdr:row>
          <xdr:rowOff>83820</xdr:rowOff>
        </xdr:from>
        <xdr:to>
          <xdr:col>8</xdr:col>
          <xdr:colOff>144780</xdr:colOff>
          <xdr:row>1</xdr:row>
          <xdr:rowOff>182880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May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144780</xdr:colOff>
          <xdr:row>0</xdr:row>
          <xdr:rowOff>83820</xdr:rowOff>
        </xdr:from>
        <xdr:to>
          <xdr:col>10</xdr:col>
          <xdr:colOff>91440</xdr:colOff>
          <xdr:row>1</xdr:row>
          <xdr:rowOff>182880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June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91440</xdr:colOff>
          <xdr:row>0</xdr:row>
          <xdr:rowOff>83820</xdr:rowOff>
        </xdr:from>
        <xdr:to>
          <xdr:col>11</xdr:col>
          <xdr:colOff>60960</xdr:colOff>
          <xdr:row>1</xdr:row>
          <xdr:rowOff>182880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July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60960</xdr:colOff>
          <xdr:row>0</xdr:row>
          <xdr:rowOff>106680</xdr:rowOff>
        </xdr:from>
        <xdr:to>
          <xdr:col>14</xdr:col>
          <xdr:colOff>99060</xdr:colOff>
          <xdr:row>1</xdr:row>
          <xdr:rowOff>182880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August</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14</xdr:col>
          <xdr:colOff>99060</xdr:colOff>
          <xdr:row>0</xdr:row>
          <xdr:rowOff>83820</xdr:rowOff>
        </xdr:from>
        <xdr:to>
          <xdr:col>14</xdr:col>
          <xdr:colOff>99060</xdr:colOff>
          <xdr:row>1</xdr:row>
          <xdr:rowOff>182880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September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14</xdr:col>
          <xdr:colOff>99060</xdr:colOff>
          <xdr:row>0</xdr:row>
          <xdr:rowOff>83820</xdr:rowOff>
        </xdr:from>
        <xdr:to>
          <xdr:col>14</xdr:col>
          <xdr:colOff>99060</xdr:colOff>
          <xdr:row>1</xdr:row>
          <xdr:rowOff>182880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October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14</xdr:col>
          <xdr:colOff>99060</xdr:colOff>
          <xdr:row>0</xdr:row>
          <xdr:rowOff>83820</xdr:rowOff>
        </xdr:from>
        <xdr:to>
          <xdr:col>14</xdr:col>
          <xdr:colOff>419100</xdr:colOff>
          <xdr:row>1</xdr:row>
          <xdr:rowOff>182880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November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14</xdr:col>
          <xdr:colOff>441960</xdr:colOff>
          <xdr:row>0</xdr:row>
          <xdr:rowOff>83820</xdr:rowOff>
        </xdr:from>
        <xdr:to>
          <xdr:col>17</xdr:col>
          <xdr:colOff>60960</xdr:colOff>
          <xdr:row>1</xdr:row>
          <xdr:rowOff>182880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December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4</xdr:col>
          <xdr:colOff>144780</xdr:colOff>
          <xdr:row>0</xdr:row>
          <xdr:rowOff>60960</xdr:rowOff>
        </xdr:from>
        <xdr:to>
          <xdr:col>4</xdr:col>
          <xdr:colOff>723900</xdr:colOff>
          <xdr:row>2</xdr:row>
          <xdr:rowOff>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January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723900</xdr:colOff>
          <xdr:row>0</xdr:row>
          <xdr:rowOff>60960</xdr:rowOff>
        </xdr:from>
        <xdr:to>
          <xdr:col>4</xdr:col>
          <xdr:colOff>845820</xdr:colOff>
          <xdr:row>2</xdr:row>
          <xdr:rowOff>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February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845820</xdr:colOff>
          <xdr:row>0</xdr:row>
          <xdr:rowOff>60960</xdr:rowOff>
        </xdr:from>
        <xdr:to>
          <xdr:col>4</xdr:col>
          <xdr:colOff>1569720</xdr:colOff>
          <xdr:row>2</xdr:row>
          <xdr:rowOff>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March</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1569720</xdr:colOff>
          <xdr:row>0</xdr:row>
          <xdr:rowOff>60960</xdr:rowOff>
        </xdr:from>
        <xdr:to>
          <xdr:col>5</xdr:col>
          <xdr:colOff>91440</xdr:colOff>
          <xdr:row>2</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April</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121920</xdr:colOff>
          <xdr:row>0</xdr:row>
          <xdr:rowOff>60960</xdr:rowOff>
        </xdr:from>
        <xdr:to>
          <xdr:col>6</xdr:col>
          <xdr:colOff>99060</xdr:colOff>
          <xdr:row>2</xdr:row>
          <xdr:rowOff>0</xdr:rowOff>
        </xdr:to>
        <xdr:sp macro="" textlink="">
          <xdr:nvSpPr>
            <xdr:cNvPr id="5125" name="Option Button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May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99060</xdr:colOff>
          <xdr:row>0</xdr:row>
          <xdr:rowOff>60960</xdr:rowOff>
        </xdr:from>
        <xdr:to>
          <xdr:col>6</xdr:col>
          <xdr:colOff>716280</xdr:colOff>
          <xdr:row>2</xdr:row>
          <xdr:rowOff>0</xdr:rowOff>
        </xdr:to>
        <xdr:sp macro="" textlink="">
          <xdr:nvSpPr>
            <xdr:cNvPr id="5126" name="Option Button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June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716280</xdr:colOff>
          <xdr:row>0</xdr:row>
          <xdr:rowOff>60960</xdr:rowOff>
        </xdr:from>
        <xdr:to>
          <xdr:col>8</xdr:col>
          <xdr:colOff>274320</xdr:colOff>
          <xdr:row>2</xdr:row>
          <xdr:rowOff>0</xdr:rowOff>
        </xdr:to>
        <xdr:sp macro="" textlink="">
          <xdr:nvSpPr>
            <xdr:cNvPr id="5127" name="Option Button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July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274320</xdr:colOff>
          <xdr:row>0</xdr:row>
          <xdr:rowOff>83820</xdr:rowOff>
        </xdr:from>
        <xdr:to>
          <xdr:col>9</xdr:col>
          <xdr:colOff>716280</xdr:colOff>
          <xdr:row>2</xdr:row>
          <xdr:rowOff>0</xdr:rowOff>
        </xdr:to>
        <xdr:sp macro="" textlink="">
          <xdr:nvSpPr>
            <xdr:cNvPr id="5128" name="Option Button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August</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716280</xdr:colOff>
          <xdr:row>0</xdr:row>
          <xdr:rowOff>60960</xdr:rowOff>
        </xdr:from>
        <xdr:to>
          <xdr:col>9</xdr:col>
          <xdr:colOff>716280</xdr:colOff>
          <xdr:row>2</xdr:row>
          <xdr:rowOff>0</xdr:rowOff>
        </xdr:to>
        <xdr:sp macro="" textlink="">
          <xdr:nvSpPr>
            <xdr:cNvPr id="5129" name="Option Button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September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716280</xdr:colOff>
          <xdr:row>0</xdr:row>
          <xdr:rowOff>60960</xdr:rowOff>
        </xdr:from>
        <xdr:to>
          <xdr:col>9</xdr:col>
          <xdr:colOff>716280</xdr:colOff>
          <xdr:row>2</xdr:row>
          <xdr:rowOff>0</xdr:rowOff>
        </xdr:to>
        <xdr:sp macro="" textlink="">
          <xdr:nvSpPr>
            <xdr:cNvPr id="5130" name="Option Button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October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716280</xdr:colOff>
          <xdr:row>0</xdr:row>
          <xdr:rowOff>60960</xdr:rowOff>
        </xdr:from>
        <xdr:to>
          <xdr:col>10</xdr:col>
          <xdr:colOff>182880</xdr:colOff>
          <xdr:row>2</xdr:row>
          <xdr:rowOff>0</xdr:rowOff>
        </xdr:to>
        <xdr:sp macro="" textlink="">
          <xdr:nvSpPr>
            <xdr:cNvPr id="5131" name="Option Button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November</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198120</xdr:colOff>
          <xdr:row>0</xdr:row>
          <xdr:rowOff>68580</xdr:rowOff>
        </xdr:from>
        <xdr:to>
          <xdr:col>14</xdr:col>
          <xdr:colOff>251460</xdr:colOff>
          <xdr:row>2</xdr:row>
          <xdr:rowOff>0</xdr:rowOff>
        </xdr:to>
        <xdr:sp macro="" textlink="">
          <xdr:nvSpPr>
            <xdr:cNvPr id="5132" name="Option Button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solidFill>
              <a:srgbClr val="FFFF00" mc:Ignorable="a14" a14:legacySpreadsheetColorIndex="34"/>
            </a:solidFill>
            <a:ln w="9525">
              <a:solidFill>
                <a:srgbClr val="000000" mc:Ignorable="a14" a14:legacySpreadsheetColorIndex="64"/>
              </a:solidFill>
              <a:miter lim="800000"/>
              <a:headEnd/>
              <a:tailEnd/>
            </a:ln>
          </xdr:spPr>
          <xdr:txBody>
            <a:bodyPr vertOverflow="clip" wrap="square" lIns="27432" tIns="22860" rIns="0" bIns="22860" anchor="ctr" upright="1"/>
            <a:lstStyle/>
            <a:p>
              <a:pPr algn="l" rtl="0">
                <a:defRPr sz="1000"/>
              </a:pPr>
              <a:r>
                <a:rPr lang="en-TC" sz="800" b="0" i="0" u="none" strike="noStrike" baseline="0">
                  <a:solidFill>
                    <a:srgbClr val="000000"/>
                  </a:solidFill>
                  <a:latin typeface="Tahoma"/>
                  <a:ea typeface="Tahoma"/>
                  <a:cs typeface="Tahoma"/>
                </a:rPr>
                <a:t>December</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A714-7443-4F37-9709-5F8934AA0845}">
  <sheetPr>
    <pageSetUpPr fitToPage="1"/>
  </sheetPr>
  <dimension ref="A1:AS1712"/>
  <sheetViews>
    <sheetView zoomScale="85" zoomScaleNormal="85" zoomScaleSheetLayoutView="85" workbookViewId="0">
      <pane xSplit="16" ySplit="14" topLeftCell="Q32" activePane="bottomRight" state="frozen"/>
      <selection pane="topRight" activeCell="Q1" sqref="Q1"/>
      <selection pane="bottomLeft" activeCell="A15" sqref="A15"/>
      <selection pane="bottomRight" activeCell="D37" sqref="D37"/>
    </sheetView>
  </sheetViews>
  <sheetFormatPr defaultColWidth="5.6640625" defaultRowHeight="14.4"/>
  <cols>
    <col min="1" max="1" width="2.44140625" style="1" customWidth="1"/>
    <col min="2" max="2" width="4.5546875" style="2" customWidth="1"/>
    <col min="3" max="3" width="1.6640625" style="8" customWidth="1"/>
    <col min="4" max="4" width="10.6640625" style="122" customWidth="1"/>
    <col min="5" max="5" width="8.33203125" style="122" customWidth="1"/>
    <col min="6" max="6" width="10.6640625" style="122" customWidth="1"/>
    <col min="7" max="7" width="10.109375" style="122" customWidth="1"/>
    <col min="8" max="8" width="10.6640625" style="122" customWidth="1"/>
    <col min="9" max="9" width="7.6640625" style="122" customWidth="1"/>
    <col min="10" max="10" width="1.6640625" style="10" customWidth="1"/>
    <col min="11" max="11" width="15.21875" style="122" customWidth="1"/>
    <col min="12" max="12" width="12.33203125" style="122" customWidth="1"/>
    <col min="13" max="13" width="1.6640625" style="10" customWidth="1"/>
    <col min="14" max="14" width="2.33203125" style="122" customWidth="1"/>
    <col min="15" max="15" width="33.33203125" style="122" customWidth="1"/>
    <col min="16" max="16" width="2.33203125" style="10" bestFit="1" customWidth="1"/>
    <col min="17" max="17" width="14.5546875" style="122" customWidth="1"/>
    <col min="18" max="18" width="7.88671875" style="122" customWidth="1"/>
    <col min="19" max="19" width="11.6640625" style="122" customWidth="1"/>
    <col min="20" max="20" width="7.88671875" style="122" customWidth="1"/>
    <col min="21" max="21" width="11.6640625" style="122" customWidth="1"/>
    <col min="22" max="22" width="7.5546875" style="122" customWidth="1"/>
    <col min="23" max="23" width="1.6640625" style="10" customWidth="1"/>
    <col min="24" max="24" width="12.109375" style="122" bestFit="1" customWidth="1"/>
    <col min="25" max="25" width="15" style="122" customWidth="1"/>
    <col min="26" max="40" width="5.6640625" style="122" customWidth="1"/>
    <col min="41" max="137" width="5.6640625" style="122"/>
    <col min="138" max="138" width="20.21875" style="122" bestFit="1" customWidth="1"/>
    <col min="139" max="139" width="4.5546875" style="122" customWidth="1"/>
    <col min="140" max="140" width="1.6640625" style="122" customWidth="1"/>
    <col min="141" max="141" width="10.6640625" style="122" customWidth="1"/>
    <col min="142" max="142" width="8.33203125" style="122" customWidth="1"/>
    <col min="143" max="143" width="10.6640625" style="122" customWidth="1"/>
    <col min="144" max="144" width="10.109375" style="122" customWidth="1"/>
    <col min="145" max="145" width="10.6640625" style="122" customWidth="1"/>
    <col min="146" max="146" width="7.6640625" style="122" customWidth="1"/>
    <col min="147" max="147" width="1.6640625" style="122" customWidth="1"/>
    <col min="148" max="148" width="15.21875" style="122" customWidth="1"/>
    <col min="149" max="149" width="12.33203125" style="122" customWidth="1"/>
    <col min="150" max="150" width="1.6640625" style="122" customWidth="1"/>
    <col min="151" max="151" width="2.33203125" style="122" customWidth="1"/>
    <col min="152" max="152" width="33.33203125" style="122" customWidth="1"/>
    <col min="153" max="153" width="2.33203125" style="122" bestFit="1" customWidth="1"/>
    <col min="154" max="154" width="14.5546875" style="122" customWidth="1"/>
    <col min="155" max="155" width="7.88671875" style="122" customWidth="1"/>
    <col min="156" max="156" width="11.6640625" style="122" customWidth="1"/>
    <col min="157" max="157" width="7.88671875" style="122" customWidth="1"/>
    <col min="158" max="158" width="11.6640625" style="122" customWidth="1"/>
    <col min="159" max="159" width="7.5546875" style="122" customWidth="1"/>
    <col min="160" max="160" width="1.6640625" style="122" customWidth="1"/>
    <col min="161" max="161" width="12.109375" style="122" bestFit="1" customWidth="1"/>
    <col min="162" max="162" width="15" style="122" customWidth="1"/>
    <col min="163" max="172" width="5.6640625" style="122"/>
    <col min="173" max="173" width="10.6640625" style="122" bestFit="1" customWidth="1"/>
    <col min="174" max="174" width="5.6640625" style="122"/>
    <col min="175" max="175" width="7" style="122" customWidth="1"/>
    <col min="176" max="176" width="4.5546875" style="122" customWidth="1"/>
    <col min="177" max="177" width="1.6640625" style="122" customWidth="1"/>
    <col min="178" max="178" width="2.33203125" style="122" customWidth="1"/>
    <col min="179" max="179" width="33.33203125" style="122" customWidth="1"/>
    <col min="180" max="180" width="11.109375" style="122" customWidth="1"/>
    <col min="181" max="181" width="11.5546875" style="122" customWidth="1"/>
    <col min="182" max="182" width="11.44140625" style="122" customWidth="1"/>
    <col min="183" max="183" width="12.88671875" style="122" customWidth="1"/>
    <col min="184" max="184" width="11.5546875" style="122" customWidth="1"/>
    <col min="185" max="185" width="11.33203125" style="122" customWidth="1"/>
    <col min="186" max="186" width="12" style="122" customWidth="1"/>
    <col min="187" max="187" width="11.5546875" style="122" customWidth="1"/>
    <col min="188" max="189" width="10.6640625" style="122" customWidth="1"/>
    <col min="190" max="191" width="0" style="122" hidden="1" customWidth="1"/>
    <col min="192" max="192" width="5.6640625" style="122"/>
    <col min="193" max="193" width="4.5546875" style="122" customWidth="1"/>
    <col min="194" max="194" width="11.109375" style="122" customWidth="1"/>
    <col min="195" max="195" width="11.5546875" style="122" customWidth="1"/>
    <col min="196" max="196" width="10.6640625" style="122" customWidth="1"/>
    <col min="197" max="197" width="10.5546875" style="122" customWidth="1"/>
    <col min="198" max="198" width="11.5546875" style="122" customWidth="1"/>
    <col min="199" max="199" width="10.6640625" style="122" customWidth="1"/>
    <col min="200" max="200" width="12" style="122" customWidth="1"/>
    <col min="201" max="201" width="11.5546875" style="122" customWidth="1"/>
    <col min="202" max="203" width="10.6640625" style="122" customWidth="1"/>
    <col min="204" max="205" width="0" style="122" hidden="1" customWidth="1"/>
    <col min="206" max="207" width="5.6640625" style="122"/>
    <col min="208" max="208" width="4.5546875" style="122" customWidth="1"/>
    <col min="209" max="209" width="1.6640625" style="122" customWidth="1"/>
    <col min="210" max="210" width="2.33203125" style="122" customWidth="1"/>
    <col min="211" max="211" width="33.33203125" style="122" customWidth="1"/>
    <col min="212" max="212" width="11.109375" style="122" customWidth="1"/>
    <col min="213" max="213" width="11.5546875" style="122" customWidth="1"/>
    <col min="214" max="214" width="10.6640625" style="122" customWidth="1"/>
    <col min="215" max="215" width="10.5546875" style="122" customWidth="1"/>
    <col min="216" max="216" width="11.5546875" style="122" customWidth="1"/>
    <col min="217" max="217" width="10.6640625" style="122" customWidth="1"/>
    <col min="218" max="218" width="12" style="122" customWidth="1"/>
    <col min="219" max="219" width="11.5546875" style="122" customWidth="1"/>
    <col min="220" max="221" width="10.6640625" style="122" customWidth="1"/>
    <col min="222" max="223" width="0" style="122" hidden="1" customWidth="1"/>
    <col min="224" max="224" width="5.6640625" style="122"/>
    <col min="225" max="225" width="4.5546875" style="122" customWidth="1"/>
    <col min="226" max="235" width="12.6640625" style="122" customWidth="1"/>
    <col min="236" max="237" width="0" style="122" hidden="1" customWidth="1"/>
    <col min="238" max="239" width="5.6640625" style="122"/>
    <col min="240" max="240" width="4.5546875" style="122" customWidth="1"/>
    <col min="241" max="241" width="1.6640625" style="122" customWidth="1"/>
    <col min="242" max="242" width="2.33203125" style="122" customWidth="1"/>
    <col min="243" max="243" width="33.33203125" style="122" customWidth="1"/>
    <col min="244" max="244" width="11.109375" style="122" customWidth="1"/>
    <col min="245" max="245" width="11.5546875" style="122" customWidth="1"/>
    <col min="246" max="246" width="10.6640625" style="122" customWidth="1"/>
    <col min="247" max="247" width="10.5546875" style="122" customWidth="1"/>
    <col min="248" max="248" width="11.5546875" style="122" customWidth="1"/>
    <col min="249" max="249" width="10.6640625" style="122" customWidth="1"/>
    <col min="250" max="250" width="12" style="122" customWidth="1"/>
    <col min="251" max="251" width="11.5546875" style="122" customWidth="1"/>
    <col min="252" max="253" width="10.6640625" style="122" customWidth="1"/>
    <col min="254" max="255" width="0" style="122" hidden="1" customWidth="1"/>
    <col min="256" max="256" width="5.6640625" style="122"/>
    <col min="257" max="257" width="4.5546875" style="122" customWidth="1"/>
    <col min="258" max="267" width="12.6640625" style="122" customWidth="1"/>
    <col min="268" max="269" width="0" style="122" hidden="1" customWidth="1"/>
    <col min="270" max="393" width="5.6640625" style="122"/>
    <col min="394" max="394" width="20.21875" style="122" bestFit="1" customWidth="1"/>
    <col min="395" max="395" width="4.5546875" style="122" customWidth="1"/>
    <col min="396" max="396" width="1.6640625" style="122" customWidth="1"/>
    <col min="397" max="397" width="10.6640625" style="122" customWidth="1"/>
    <col min="398" max="398" width="8.33203125" style="122" customWidth="1"/>
    <col min="399" max="399" width="10.6640625" style="122" customWidth="1"/>
    <col min="400" max="400" width="10.109375" style="122" customWidth="1"/>
    <col min="401" max="401" width="10.6640625" style="122" customWidth="1"/>
    <col min="402" max="402" width="7.6640625" style="122" customWidth="1"/>
    <col min="403" max="403" width="1.6640625" style="122" customWidth="1"/>
    <col min="404" max="404" width="15.21875" style="122" customWidth="1"/>
    <col min="405" max="405" width="12.33203125" style="122" customWidth="1"/>
    <col min="406" max="406" width="1.6640625" style="122" customWidth="1"/>
    <col min="407" max="407" width="2.33203125" style="122" customWidth="1"/>
    <col min="408" max="408" width="33.33203125" style="122" customWidth="1"/>
    <col min="409" max="409" width="2.33203125" style="122" bestFit="1" customWidth="1"/>
    <col min="410" max="410" width="14.5546875" style="122" customWidth="1"/>
    <col min="411" max="411" width="7.88671875" style="122" customWidth="1"/>
    <col min="412" max="412" width="11.6640625" style="122" customWidth="1"/>
    <col min="413" max="413" width="7.88671875" style="122" customWidth="1"/>
    <col min="414" max="414" width="11.6640625" style="122" customWidth="1"/>
    <col min="415" max="415" width="7.5546875" style="122" customWidth="1"/>
    <col min="416" max="416" width="1.6640625" style="122" customWidth="1"/>
    <col min="417" max="417" width="12.109375" style="122" bestFit="1" customWidth="1"/>
    <col min="418" max="418" width="15" style="122" customWidth="1"/>
    <col min="419" max="428" width="5.6640625" style="122"/>
    <col min="429" max="429" width="10.6640625" style="122" bestFit="1" customWidth="1"/>
    <col min="430" max="430" width="5.6640625" style="122"/>
    <col min="431" max="431" width="7" style="122" customWidth="1"/>
    <col min="432" max="432" width="4.5546875" style="122" customWidth="1"/>
    <col min="433" max="433" width="1.6640625" style="122" customWidth="1"/>
    <col min="434" max="434" width="2.33203125" style="122" customWidth="1"/>
    <col min="435" max="435" width="33.33203125" style="122" customWidth="1"/>
    <col min="436" max="436" width="11.109375" style="122" customWidth="1"/>
    <col min="437" max="437" width="11.5546875" style="122" customWidth="1"/>
    <col min="438" max="438" width="11.44140625" style="122" customWidth="1"/>
    <col min="439" max="439" width="12.88671875" style="122" customWidth="1"/>
    <col min="440" max="440" width="11.5546875" style="122" customWidth="1"/>
    <col min="441" max="441" width="11.33203125" style="122" customWidth="1"/>
    <col min="442" max="442" width="12" style="122" customWidth="1"/>
    <col min="443" max="443" width="11.5546875" style="122" customWidth="1"/>
    <col min="444" max="445" width="10.6640625" style="122" customWidth="1"/>
    <col min="446" max="447" width="0" style="122" hidden="1" customWidth="1"/>
    <col min="448" max="448" width="5.6640625" style="122"/>
    <col min="449" max="449" width="4.5546875" style="122" customWidth="1"/>
    <col min="450" max="450" width="11.109375" style="122" customWidth="1"/>
    <col min="451" max="451" width="11.5546875" style="122" customWidth="1"/>
    <col min="452" max="452" width="10.6640625" style="122" customWidth="1"/>
    <col min="453" max="453" width="10.5546875" style="122" customWidth="1"/>
    <col min="454" max="454" width="11.5546875" style="122" customWidth="1"/>
    <col min="455" max="455" width="10.6640625" style="122" customWidth="1"/>
    <col min="456" max="456" width="12" style="122" customWidth="1"/>
    <col min="457" max="457" width="11.5546875" style="122" customWidth="1"/>
    <col min="458" max="459" width="10.6640625" style="122" customWidth="1"/>
    <col min="460" max="461" width="0" style="122" hidden="1" customWidth="1"/>
    <col min="462" max="463" width="5.6640625" style="122"/>
    <col min="464" max="464" width="4.5546875" style="122" customWidth="1"/>
    <col min="465" max="465" width="1.6640625" style="122" customWidth="1"/>
    <col min="466" max="466" width="2.33203125" style="122" customWidth="1"/>
    <col min="467" max="467" width="33.33203125" style="122" customWidth="1"/>
    <col min="468" max="468" width="11.109375" style="122" customWidth="1"/>
    <col min="469" max="469" width="11.5546875" style="122" customWidth="1"/>
    <col min="470" max="470" width="10.6640625" style="122" customWidth="1"/>
    <col min="471" max="471" width="10.5546875" style="122" customWidth="1"/>
    <col min="472" max="472" width="11.5546875" style="122" customWidth="1"/>
    <col min="473" max="473" width="10.6640625" style="122" customWidth="1"/>
    <col min="474" max="474" width="12" style="122" customWidth="1"/>
    <col min="475" max="475" width="11.5546875" style="122" customWidth="1"/>
    <col min="476" max="477" width="10.6640625" style="122" customWidth="1"/>
    <col min="478" max="479" width="0" style="122" hidden="1" customWidth="1"/>
    <col min="480" max="480" width="5.6640625" style="122"/>
    <col min="481" max="481" width="4.5546875" style="122" customWidth="1"/>
    <col min="482" max="491" width="12.6640625" style="122" customWidth="1"/>
    <col min="492" max="493" width="0" style="122" hidden="1" customWidth="1"/>
    <col min="494" max="495" width="5.6640625" style="122"/>
    <col min="496" max="496" width="4.5546875" style="122" customWidth="1"/>
    <col min="497" max="497" width="1.6640625" style="122" customWidth="1"/>
    <col min="498" max="498" width="2.33203125" style="122" customWidth="1"/>
    <col min="499" max="499" width="33.33203125" style="122" customWidth="1"/>
    <col min="500" max="500" width="11.109375" style="122" customWidth="1"/>
    <col min="501" max="501" width="11.5546875" style="122" customWidth="1"/>
    <col min="502" max="502" width="10.6640625" style="122" customWidth="1"/>
    <col min="503" max="503" width="10.5546875" style="122" customWidth="1"/>
    <col min="504" max="504" width="11.5546875" style="122" customWidth="1"/>
    <col min="505" max="505" width="10.6640625" style="122" customWidth="1"/>
    <col min="506" max="506" width="12" style="122" customWidth="1"/>
    <col min="507" max="507" width="11.5546875" style="122" customWidth="1"/>
    <col min="508" max="509" width="10.6640625" style="122" customWidth="1"/>
    <col min="510" max="511" width="0" style="122" hidden="1" customWidth="1"/>
    <col min="512" max="512" width="5.6640625" style="122"/>
    <col min="513" max="513" width="4.5546875" style="122" customWidth="1"/>
    <col min="514" max="523" width="12.6640625" style="122" customWidth="1"/>
    <col min="524" max="525" width="0" style="122" hidden="1" customWidth="1"/>
    <col min="526" max="649" width="5.6640625" style="122"/>
    <col min="650" max="650" width="20.21875" style="122" bestFit="1" customWidth="1"/>
    <col min="651" max="651" width="4.5546875" style="122" customWidth="1"/>
    <col min="652" max="652" width="1.6640625" style="122" customWidth="1"/>
    <col min="653" max="653" width="10.6640625" style="122" customWidth="1"/>
    <col min="654" max="654" width="8.33203125" style="122" customWidth="1"/>
    <col min="655" max="655" width="10.6640625" style="122" customWidth="1"/>
    <col min="656" max="656" width="10.109375" style="122" customWidth="1"/>
    <col min="657" max="657" width="10.6640625" style="122" customWidth="1"/>
    <col min="658" max="658" width="7.6640625" style="122" customWidth="1"/>
    <col min="659" max="659" width="1.6640625" style="122" customWidth="1"/>
    <col min="660" max="660" width="15.21875" style="122" customWidth="1"/>
    <col min="661" max="661" width="12.33203125" style="122" customWidth="1"/>
    <col min="662" max="662" width="1.6640625" style="122" customWidth="1"/>
    <col min="663" max="663" width="2.33203125" style="122" customWidth="1"/>
    <col min="664" max="664" width="33.33203125" style="122" customWidth="1"/>
    <col min="665" max="665" width="2.33203125" style="122" bestFit="1" customWidth="1"/>
    <col min="666" max="666" width="14.5546875" style="122" customWidth="1"/>
    <col min="667" max="667" width="7.88671875" style="122" customWidth="1"/>
    <col min="668" max="668" width="11.6640625" style="122" customWidth="1"/>
    <col min="669" max="669" width="7.88671875" style="122" customWidth="1"/>
    <col min="670" max="670" width="11.6640625" style="122" customWidth="1"/>
    <col min="671" max="671" width="7.5546875" style="122" customWidth="1"/>
    <col min="672" max="672" width="1.6640625" style="122" customWidth="1"/>
    <col min="673" max="673" width="12.109375" style="122" bestFit="1" customWidth="1"/>
    <col min="674" max="674" width="15" style="122" customWidth="1"/>
    <col min="675" max="684" width="5.6640625" style="122"/>
    <col min="685" max="685" width="10.6640625" style="122" bestFit="1" customWidth="1"/>
    <col min="686" max="686" width="5.6640625" style="122"/>
    <col min="687" max="687" width="7" style="122" customWidth="1"/>
    <col min="688" max="688" width="4.5546875" style="122" customWidth="1"/>
    <col min="689" max="689" width="1.6640625" style="122" customWidth="1"/>
    <col min="690" max="690" width="2.33203125" style="122" customWidth="1"/>
    <col min="691" max="691" width="33.33203125" style="122" customWidth="1"/>
    <col min="692" max="692" width="11.109375" style="122" customWidth="1"/>
    <col min="693" max="693" width="11.5546875" style="122" customWidth="1"/>
    <col min="694" max="694" width="11.44140625" style="122" customWidth="1"/>
    <col min="695" max="695" width="12.88671875" style="122" customWidth="1"/>
    <col min="696" max="696" width="11.5546875" style="122" customWidth="1"/>
    <col min="697" max="697" width="11.33203125" style="122" customWidth="1"/>
    <col min="698" max="698" width="12" style="122" customWidth="1"/>
    <col min="699" max="699" width="11.5546875" style="122" customWidth="1"/>
    <col min="700" max="701" width="10.6640625" style="122" customWidth="1"/>
    <col min="702" max="703" width="0" style="122" hidden="1" customWidth="1"/>
    <col min="704" max="704" width="5.6640625" style="122"/>
    <col min="705" max="705" width="4.5546875" style="122" customWidth="1"/>
    <col min="706" max="706" width="11.109375" style="122" customWidth="1"/>
    <col min="707" max="707" width="11.5546875" style="122" customWidth="1"/>
    <col min="708" max="708" width="10.6640625" style="122" customWidth="1"/>
    <col min="709" max="709" width="10.5546875" style="122" customWidth="1"/>
    <col min="710" max="710" width="11.5546875" style="122" customWidth="1"/>
    <col min="711" max="711" width="10.6640625" style="122" customWidth="1"/>
    <col min="712" max="712" width="12" style="122" customWidth="1"/>
    <col min="713" max="713" width="11.5546875" style="122" customWidth="1"/>
    <col min="714" max="715" width="10.6640625" style="122" customWidth="1"/>
    <col min="716" max="717" width="0" style="122" hidden="1" customWidth="1"/>
    <col min="718" max="719" width="5.6640625" style="122"/>
    <col min="720" max="720" width="4.5546875" style="122" customWidth="1"/>
    <col min="721" max="721" width="1.6640625" style="122" customWidth="1"/>
    <col min="722" max="722" width="2.33203125" style="122" customWidth="1"/>
    <col min="723" max="723" width="33.33203125" style="122" customWidth="1"/>
    <col min="724" max="724" width="11.109375" style="122" customWidth="1"/>
    <col min="725" max="725" width="11.5546875" style="122" customWidth="1"/>
    <col min="726" max="726" width="10.6640625" style="122" customWidth="1"/>
    <col min="727" max="727" width="10.5546875" style="122" customWidth="1"/>
    <col min="728" max="728" width="11.5546875" style="122" customWidth="1"/>
    <col min="729" max="729" width="10.6640625" style="122" customWidth="1"/>
    <col min="730" max="730" width="12" style="122" customWidth="1"/>
    <col min="731" max="731" width="11.5546875" style="122" customWidth="1"/>
    <col min="732" max="733" width="10.6640625" style="122" customWidth="1"/>
    <col min="734" max="735" width="0" style="122" hidden="1" customWidth="1"/>
    <col min="736" max="736" width="5.6640625" style="122"/>
    <col min="737" max="737" width="4.5546875" style="122" customWidth="1"/>
    <col min="738" max="747" width="12.6640625" style="122" customWidth="1"/>
    <col min="748" max="749" width="0" style="122" hidden="1" customWidth="1"/>
    <col min="750" max="751" width="5.6640625" style="122"/>
    <col min="752" max="752" width="4.5546875" style="122" customWidth="1"/>
    <col min="753" max="753" width="1.6640625" style="122" customWidth="1"/>
    <col min="754" max="754" width="2.33203125" style="122" customWidth="1"/>
    <col min="755" max="755" width="33.33203125" style="122" customWidth="1"/>
    <col min="756" max="756" width="11.109375" style="122" customWidth="1"/>
    <col min="757" max="757" width="11.5546875" style="122" customWidth="1"/>
    <col min="758" max="758" width="10.6640625" style="122" customWidth="1"/>
    <col min="759" max="759" width="10.5546875" style="122" customWidth="1"/>
    <col min="760" max="760" width="11.5546875" style="122" customWidth="1"/>
    <col min="761" max="761" width="10.6640625" style="122" customWidth="1"/>
    <col min="762" max="762" width="12" style="122" customWidth="1"/>
    <col min="763" max="763" width="11.5546875" style="122" customWidth="1"/>
    <col min="764" max="765" width="10.6640625" style="122" customWidth="1"/>
    <col min="766" max="767" width="0" style="122" hidden="1" customWidth="1"/>
    <col min="768" max="768" width="5.6640625" style="122"/>
    <col min="769" max="769" width="4.5546875" style="122" customWidth="1"/>
    <col min="770" max="779" width="12.6640625" style="122" customWidth="1"/>
    <col min="780" max="781" width="0" style="122" hidden="1" customWidth="1"/>
    <col min="782" max="905" width="5.6640625" style="122"/>
    <col min="906" max="906" width="20.21875" style="122" bestFit="1" customWidth="1"/>
    <col min="907" max="907" width="4.5546875" style="122" customWidth="1"/>
    <col min="908" max="908" width="1.6640625" style="122" customWidth="1"/>
    <col min="909" max="909" width="10.6640625" style="122" customWidth="1"/>
    <col min="910" max="910" width="8.33203125" style="122" customWidth="1"/>
    <col min="911" max="911" width="10.6640625" style="122" customWidth="1"/>
    <col min="912" max="912" width="10.109375" style="122" customWidth="1"/>
    <col min="913" max="913" width="10.6640625" style="122" customWidth="1"/>
    <col min="914" max="914" width="7.6640625" style="122" customWidth="1"/>
    <col min="915" max="915" width="1.6640625" style="122" customWidth="1"/>
    <col min="916" max="916" width="15.21875" style="122" customWidth="1"/>
    <col min="917" max="917" width="12.33203125" style="122" customWidth="1"/>
    <col min="918" max="918" width="1.6640625" style="122" customWidth="1"/>
    <col min="919" max="919" width="2.33203125" style="122" customWidth="1"/>
    <col min="920" max="920" width="33.33203125" style="122" customWidth="1"/>
    <col min="921" max="921" width="2.33203125" style="122" bestFit="1" customWidth="1"/>
    <col min="922" max="922" width="14.5546875" style="122" customWidth="1"/>
    <col min="923" max="923" width="7.88671875" style="122" customWidth="1"/>
    <col min="924" max="924" width="11.6640625" style="122" customWidth="1"/>
    <col min="925" max="925" width="7.88671875" style="122" customWidth="1"/>
    <col min="926" max="926" width="11.6640625" style="122" customWidth="1"/>
    <col min="927" max="927" width="7.5546875" style="122" customWidth="1"/>
    <col min="928" max="928" width="1.6640625" style="122" customWidth="1"/>
    <col min="929" max="929" width="12.109375" style="122" bestFit="1" customWidth="1"/>
    <col min="930" max="930" width="15" style="122" customWidth="1"/>
    <col min="931" max="940" width="5.6640625" style="122"/>
    <col min="941" max="941" width="10.6640625" style="122" bestFit="1" customWidth="1"/>
    <col min="942" max="942" width="5.6640625" style="122"/>
    <col min="943" max="943" width="7" style="122" customWidth="1"/>
    <col min="944" max="944" width="4.5546875" style="122" customWidth="1"/>
    <col min="945" max="945" width="1.6640625" style="122" customWidth="1"/>
    <col min="946" max="946" width="2.33203125" style="122" customWidth="1"/>
    <col min="947" max="947" width="33.33203125" style="122" customWidth="1"/>
    <col min="948" max="948" width="11.109375" style="122" customWidth="1"/>
    <col min="949" max="949" width="11.5546875" style="122" customWidth="1"/>
    <col min="950" max="950" width="11.44140625" style="122" customWidth="1"/>
    <col min="951" max="951" width="12.88671875" style="122" customWidth="1"/>
    <col min="952" max="952" width="11.5546875" style="122" customWidth="1"/>
    <col min="953" max="953" width="11.33203125" style="122" customWidth="1"/>
    <col min="954" max="954" width="12" style="122" customWidth="1"/>
    <col min="955" max="955" width="11.5546875" style="122" customWidth="1"/>
    <col min="956" max="957" width="10.6640625" style="122" customWidth="1"/>
    <col min="958" max="959" width="0" style="122" hidden="1" customWidth="1"/>
    <col min="960" max="960" width="5.6640625" style="122"/>
    <col min="961" max="961" width="4.5546875" style="122" customWidth="1"/>
    <col min="962" max="962" width="11.109375" style="122" customWidth="1"/>
    <col min="963" max="963" width="11.5546875" style="122" customWidth="1"/>
    <col min="964" max="964" width="10.6640625" style="122" customWidth="1"/>
    <col min="965" max="965" width="10.5546875" style="122" customWidth="1"/>
    <col min="966" max="966" width="11.5546875" style="122" customWidth="1"/>
    <col min="967" max="967" width="10.6640625" style="122" customWidth="1"/>
    <col min="968" max="968" width="12" style="122" customWidth="1"/>
    <col min="969" max="969" width="11.5546875" style="122" customWidth="1"/>
    <col min="970" max="971" width="10.6640625" style="122" customWidth="1"/>
    <col min="972" max="973" width="0" style="122" hidden="1" customWidth="1"/>
    <col min="974" max="975" width="5.6640625" style="122"/>
    <col min="976" max="976" width="4.5546875" style="122" customWidth="1"/>
    <col min="977" max="977" width="1.6640625" style="122" customWidth="1"/>
    <col min="978" max="978" width="2.33203125" style="122" customWidth="1"/>
    <col min="979" max="979" width="33.33203125" style="122" customWidth="1"/>
    <col min="980" max="980" width="11.109375" style="122" customWidth="1"/>
    <col min="981" max="981" width="11.5546875" style="122" customWidth="1"/>
    <col min="982" max="982" width="10.6640625" style="122" customWidth="1"/>
    <col min="983" max="983" width="10.5546875" style="122" customWidth="1"/>
    <col min="984" max="984" width="11.5546875" style="122" customWidth="1"/>
    <col min="985" max="985" width="10.6640625" style="122" customWidth="1"/>
    <col min="986" max="986" width="12" style="122" customWidth="1"/>
    <col min="987" max="987" width="11.5546875" style="122" customWidth="1"/>
    <col min="988" max="989" width="10.6640625" style="122" customWidth="1"/>
    <col min="990" max="991" width="0" style="122" hidden="1" customWidth="1"/>
    <col min="992" max="992" width="5.6640625" style="122"/>
    <col min="993" max="993" width="4.5546875" style="122" customWidth="1"/>
    <col min="994" max="1003" width="12.6640625" style="122" customWidth="1"/>
    <col min="1004" max="1005" width="0" style="122" hidden="1" customWidth="1"/>
    <col min="1006" max="1007" width="5.6640625" style="122"/>
    <col min="1008" max="1008" width="4.5546875" style="122" customWidth="1"/>
    <col min="1009" max="1009" width="1.6640625" style="122" customWidth="1"/>
    <col min="1010" max="1010" width="2.33203125" style="122" customWidth="1"/>
    <col min="1011" max="1011" width="33.33203125" style="122" customWidth="1"/>
    <col min="1012" max="1012" width="11.109375" style="122" customWidth="1"/>
    <col min="1013" max="1013" width="11.5546875" style="122" customWidth="1"/>
    <col min="1014" max="1014" width="10.6640625" style="122" customWidth="1"/>
    <col min="1015" max="1015" width="10.5546875" style="122" customWidth="1"/>
    <col min="1016" max="1016" width="11.5546875" style="122" customWidth="1"/>
    <col min="1017" max="1017" width="10.6640625" style="122" customWidth="1"/>
    <col min="1018" max="1018" width="12" style="122" customWidth="1"/>
    <col min="1019" max="1019" width="11.5546875" style="122" customWidth="1"/>
    <col min="1020" max="1021" width="10.6640625" style="122" customWidth="1"/>
    <col min="1022" max="1023" width="0" style="122" hidden="1" customWidth="1"/>
    <col min="1024" max="1024" width="5.6640625" style="122"/>
    <col min="1025" max="1025" width="4.5546875" style="122" customWidth="1"/>
    <col min="1026" max="1035" width="12.6640625" style="122" customWidth="1"/>
    <col min="1036" max="1037" width="0" style="122" hidden="1" customWidth="1"/>
    <col min="1038" max="1161" width="5.6640625" style="122"/>
    <col min="1162" max="1162" width="20.21875" style="122" bestFit="1" customWidth="1"/>
    <col min="1163" max="1163" width="4.5546875" style="122" customWidth="1"/>
    <col min="1164" max="1164" width="1.6640625" style="122" customWidth="1"/>
    <col min="1165" max="1165" width="10.6640625" style="122" customWidth="1"/>
    <col min="1166" max="1166" width="8.33203125" style="122" customWidth="1"/>
    <col min="1167" max="1167" width="10.6640625" style="122" customWidth="1"/>
    <col min="1168" max="1168" width="10.109375" style="122" customWidth="1"/>
    <col min="1169" max="1169" width="10.6640625" style="122" customWidth="1"/>
    <col min="1170" max="1170" width="7.6640625" style="122" customWidth="1"/>
    <col min="1171" max="1171" width="1.6640625" style="122" customWidth="1"/>
    <col min="1172" max="1172" width="15.21875" style="122" customWidth="1"/>
    <col min="1173" max="1173" width="12.33203125" style="122" customWidth="1"/>
    <col min="1174" max="1174" width="1.6640625" style="122" customWidth="1"/>
    <col min="1175" max="1175" width="2.33203125" style="122" customWidth="1"/>
    <col min="1176" max="1176" width="33.33203125" style="122" customWidth="1"/>
    <col min="1177" max="1177" width="2.33203125" style="122" bestFit="1" customWidth="1"/>
    <col min="1178" max="1178" width="14.5546875" style="122" customWidth="1"/>
    <col min="1179" max="1179" width="7.88671875" style="122" customWidth="1"/>
    <col min="1180" max="1180" width="11.6640625" style="122" customWidth="1"/>
    <col min="1181" max="1181" width="7.88671875" style="122" customWidth="1"/>
    <col min="1182" max="1182" width="11.6640625" style="122" customWidth="1"/>
    <col min="1183" max="1183" width="7.5546875" style="122" customWidth="1"/>
    <col min="1184" max="1184" width="1.6640625" style="122" customWidth="1"/>
    <col min="1185" max="1185" width="12.109375" style="122" bestFit="1" customWidth="1"/>
    <col min="1186" max="1186" width="15" style="122" customWidth="1"/>
    <col min="1187" max="1196" width="5.6640625" style="122"/>
    <col min="1197" max="1197" width="10.6640625" style="122" bestFit="1" customWidth="1"/>
    <col min="1198" max="1198" width="5.6640625" style="122"/>
    <col min="1199" max="1199" width="7" style="122" customWidth="1"/>
    <col min="1200" max="1200" width="4.5546875" style="122" customWidth="1"/>
    <col min="1201" max="1201" width="1.6640625" style="122" customWidth="1"/>
    <col min="1202" max="1202" width="2.33203125" style="122" customWidth="1"/>
    <col min="1203" max="1203" width="33.33203125" style="122" customWidth="1"/>
    <col min="1204" max="1204" width="11.109375" style="122" customWidth="1"/>
    <col min="1205" max="1205" width="11.5546875" style="122" customWidth="1"/>
    <col min="1206" max="1206" width="11.44140625" style="122" customWidth="1"/>
    <col min="1207" max="1207" width="12.88671875" style="122" customWidth="1"/>
    <col min="1208" max="1208" width="11.5546875" style="122" customWidth="1"/>
    <col min="1209" max="1209" width="11.33203125" style="122" customWidth="1"/>
    <col min="1210" max="1210" width="12" style="122" customWidth="1"/>
    <col min="1211" max="1211" width="11.5546875" style="122" customWidth="1"/>
    <col min="1212" max="1213" width="10.6640625" style="122" customWidth="1"/>
    <col min="1214" max="1215" width="0" style="122" hidden="1" customWidth="1"/>
    <col min="1216" max="1216" width="5.6640625" style="122"/>
    <col min="1217" max="1217" width="4.5546875" style="122" customWidth="1"/>
    <col min="1218" max="1218" width="11.109375" style="122" customWidth="1"/>
    <col min="1219" max="1219" width="11.5546875" style="122" customWidth="1"/>
    <col min="1220" max="1220" width="10.6640625" style="122" customWidth="1"/>
    <col min="1221" max="1221" width="10.5546875" style="122" customWidth="1"/>
    <col min="1222" max="1222" width="11.5546875" style="122" customWidth="1"/>
    <col min="1223" max="1223" width="10.6640625" style="122" customWidth="1"/>
    <col min="1224" max="1224" width="12" style="122" customWidth="1"/>
    <col min="1225" max="1225" width="11.5546875" style="122" customWidth="1"/>
    <col min="1226" max="1227" width="10.6640625" style="122" customWidth="1"/>
    <col min="1228" max="1229" width="0" style="122" hidden="1" customWidth="1"/>
    <col min="1230" max="1231" width="5.6640625" style="122"/>
    <col min="1232" max="1232" width="4.5546875" style="122" customWidth="1"/>
    <col min="1233" max="1233" width="1.6640625" style="122" customWidth="1"/>
    <col min="1234" max="1234" width="2.33203125" style="122" customWidth="1"/>
    <col min="1235" max="1235" width="33.33203125" style="122" customWidth="1"/>
    <col min="1236" max="1236" width="11.109375" style="122" customWidth="1"/>
    <col min="1237" max="1237" width="11.5546875" style="122" customWidth="1"/>
    <col min="1238" max="1238" width="10.6640625" style="122" customWidth="1"/>
    <col min="1239" max="1239" width="10.5546875" style="122" customWidth="1"/>
    <col min="1240" max="1240" width="11.5546875" style="122" customWidth="1"/>
    <col min="1241" max="1241" width="10.6640625" style="122" customWidth="1"/>
    <col min="1242" max="1242" width="12" style="122" customWidth="1"/>
    <col min="1243" max="1243" width="11.5546875" style="122" customWidth="1"/>
    <col min="1244" max="1245" width="10.6640625" style="122" customWidth="1"/>
    <col min="1246" max="1247" width="0" style="122" hidden="1" customWidth="1"/>
    <col min="1248" max="1248" width="5.6640625" style="122"/>
    <col min="1249" max="1249" width="4.5546875" style="122" customWidth="1"/>
    <col min="1250" max="1259" width="12.6640625" style="122" customWidth="1"/>
    <col min="1260" max="1261" width="0" style="122" hidden="1" customWidth="1"/>
    <col min="1262" max="1263" width="5.6640625" style="122"/>
    <col min="1264" max="1264" width="4.5546875" style="122" customWidth="1"/>
    <col min="1265" max="1265" width="1.6640625" style="122" customWidth="1"/>
    <col min="1266" max="1266" width="2.33203125" style="122" customWidth="1"/>
    <col min="1267" max="1267" width="33.33203125" style="122" customWidth="1"/>
    <col min="1268" max="1268" width="11.109375" style="122" customWidth="1"/>
    <col min="1269" max="1269" width="11.5546875" style="122" customWidth="1"/>
    <col min="1270" max="1270" width="10.6640625" style="122" customWidth="1"/>
    <col min="1271" max="1271" width="10.5546875" style="122" customWidth="1"/>
    <col min="1272" max="1272" width="11.5546875" style="122" customWidth="1"/>
    <col min="1273" max="1273" width="10.6640625" style="122" customWidth="1"/>
    <col min="1274" max="1274" width="12" style="122" customWidth="1"/>
    <col min="1275" max="1275" width="11.5546875" style="122" customWidth="1"/>
    <col min="1276" max="1277" width="10.6640625" style="122" customWidth="1"/>
    <col min="1278" max="1279" width="0" style="122" hidden="1" customWidth="1"/>
    <col min="1280" max="1280" width="5.6640625" style="122"/>
    <col min="1281" max="1281" width="4.5546875" style="122" customWidth="1"/>
    <col min="1282" max="1291" width="12.6640625" style="122" customWidth="1"/>
    <col min="1292" max="1293" width="0" style="122" hidden="1" customWidth="1"/>
    <col min="1294" max="1417" width="5.6640625" style="122"/>
    <col min="1418" max="1418" width="20.21875" style="122" bestFit="1" customWidth="1"/>
    <col min="1419" max="1419" width="4.5546875" style="122" customWidth="1"/>
    <col min="1420" max="1420" width="1.6640625" style="122" customWidth="1"/>
    <col min="1421" max="1421" width="10.6640625" style="122" customWidth="1"/>
    <col min="1422" max="1422" width="8.33203125" style="122" customWidth="1"/>
    <col min="1423" max="1423" width="10.6640625" style="122" customWidth="1"/>
    <col min="1424" max="1424" width="10.109375" style="122" customWidth="1"/>
    <col min="1425" max="1425" width="10.6640625" style="122" customWidth="1"/>
    <col min="1426" max="1426" width="7.6640625" style="122" customWidth="1"/>
    <col min="1427" max="1427" width="1.6640625" style="122" customWidth="1"/>
    <col min="1428" max="1428" width="15.21875" style="122" customWidth="1"/>
    <col min="1429" max="1429" width="12.33203125" style="122" customWidth="1"/>
    <col min="1430" max="1430" width="1.6640625" style="122" customWidth="1"/>
    <col min="1431" max="1431" width="2.33203125" style="122" customWidth="1"/>
    <col min="1432" max="1432" width="33.33203125" style="122" customWidth="1"/>
    <col min="1433" max="1433" width="2.33203125" style="122" bestFit="1" customWidth="1"/>
    <col min="1434" max="1434" width="14.5546875" style="122" customWidth="1"/>
    <col min="1435" max="1435" width="7.88671875" style="122" customWidth="1"/>
    <col min="1436" max="1436" width="11.6640625" style="122" customWidth="1"/>
    <col min="1437" max="1437" width="7.88671875" style="122" customWidth="1"/>
    <col min="1438" max="1438" width="11.6640625" style="122" customWidth="1"/>
    <col min="1439" max="1439" width="7.5546875" style="122" customWidth="1"/>
    <col min="1440" max="1440" width="1.6640625" style="122" customWidth="1"/>
    <col min="1441" max="1441" width="12.109375" style="122" bestFit="1" customWidth="1"/>
    <col min="1442" max="1442" width="15" style="122" customWidth="1"/>
    <col min="1443" max="1452" width="5.6640625" style="122"/>
    <col min="1453" max="1453" width="10.6640625" style="122" bestFit="1" customWidth="1"/>
    <col min="1454" max="1454" width="5.6640625" style="122"/>
    <col min="1455" max="1455" width="7" style="122" customWidth="1"/>
    <col min="1456" max="1456" width="4.5546875" style="122" customWidth="1"/>
    <col min="1457" max="1457" width="1.6640625" style="122" customWidth="1"/>
    <col min="1458" max="1458" width="2.33203125" style="122" customWidth="1"/>
    <col min="1459" max="1459" width="33.33203125" style="122" customWidth="1"/>
    <col min="1460" max="1460" width="11.109375" style="122" customWidth="1"/>
    <col min="1461" max="1461" width="11.5546875" style="122" customWidth="1"/>
    <col min="1462" max="1462" width="11.44140625" style="122" customWidth="1"/>
    <col min="1463" max="1463" width="12.88671875" style="122" customWidth="1"/>
    <col min="1464" max="1464" width="11.5546875" style="122" customWidth="1"/>
    <col min="1465" max="1465" width="11.33203125" style="122" customWidth="1"/>
    <col min="1466" max="1466" width="12" style="122" customWidth="1"/>
    <col min="1467" max="1467" width="11.5546875" style="122" customWidth="1"/>
    <col min="1468" max="1469" width="10.6640625" style="122" customWidth="1"/>
    <col min="1470" max="1471" width="0" style="122" hidden="1" customWidth="1"/>
    <col min="1472" max="1472" width="5.6640625" style="122"/>
    <col min="1473" max="1473" width="4.5546875" style="122" customWidth="1"/>
    <col min="1474" max="1474" width="11.109375" style="122" customWidth="1"/>
    <col min="1475" max="1475" width="11.5546875" style="122" customWidth="1"/>
    <col min="1476" max="1476" width="10.6640625" style="122" customWidth="1"/>
    <col min="1477" max="1477" width="10.5546875" style="122" customWidth="1"/>
    <col min="1478" max="1478" width="11.5546875" style="122" customWidth="1"/>
    <col min="1479" max="1479" width="10.6640625" style="122" customWidth="1"/>
    <col min="1480" max="1480" width="12" style="122" customWidth="1"/>
    <col min="1481" max="1481" width="11.5546875" style="122" customWidth="1"/>
    <col min="1482" max="1483" width="10.6640625" style="122" customWidth="1"/>
    <col min="1484" max="1485" width="0" style="122" hidden="1" customWidth="1"/>
    <col min="1486" max="1487" width="5.6640625" style="122"/>
    <col min="1488" max="1488" width="4.5546875" style="122" customWidth="1"/>
    <col min="1489" max="1489" width="1.6640625" style="122" customWidth="1"/>
    <col min="1490" max="1490" width="2.33203125" style="122" customWidth="1"/>
    <col min="1491" max="1491" width="33.33203125" style="122" customWidth="1"/>
    <col min="1492" max="1492" width="11.109375" style="122" customWidth="1"/>
    <col min="1493" max="1493" width="11.5546875" style="122" customWidth="1"/>
    <col min="1494" max="1494" width="10.6640625" style="122" customWidth="1"/>
    <col min="1495" max="1495" width="10.5546875" style="122" customWidth="1"/>
    <col min="1496" max="1496" width="11.5546875" style="122" customWidth="1"/>
    <col min="1497" max="1497" width="10.6640625" style="122" customWidth="1"/>
    <col min="1498" max="1498" width="12" style="122" customWidth="1"/>
    <col min="1499" max="1499" width="11.5546875" style="122" customWidth="1"/>
    <col min="1500" max="1501" width="10.6640625" style="122" customWidth="1"/>
    <col min="1502" max="1503" width="0" style="122" hidden="1" customWidth="1"/>
    <col min="1504" max="1504" width="5.6640625" style="122"/>
    <col min="1505" max="1505" width="4.5546875" style="122" customWidth="1"/>
    <col min="1506" max="1515" width="12.6640625" style="122" customWidth="1"/>
    <col min="1516" max="1517" width="0" style="122" hidden="1" customWidth="1"/>
    <col min="1518" max="1519" width="5.6640625" style="122"/>
    <col min="1520" max="1520" width="4.5546875" style="122" customWidth="1"/>
    <col min="1521" max="1521" width="1.6640625" style="122" customWidth="1"/>
    <col min="1522" max="1522" width="2.33203125" style="122" customWidth="1"/>
    <col min="1523" max="1523" width="33.33203125" style="122" customWidth="1"/>
    <col min="1524" max="1524" width="11.109375" style="122" customWidth="1"/>
    <col min="1525" max="1525" width="11.5546875" style="122" customWidth="1"/>
    <col min="1526" max="1526" width="10.6640625" style="122" customWidth="1"/>
    <col min="1527" max="1527" width="10.5546875" style="122" customWidth="1"/>
    <col min="1528" max="1528" width="11.5546875" style="122" customWidth="1"/>
    <col min="1529" max="1529" width="10.6640625" style="122" customWidth="1"/>
    <col min="1530" max="1530" width="12" style="122" customWidth="1"/>
    <col min="1531" max="1531" width="11.5546875" style="122" customWidth="1"/>
    <col min="1532" max="1533" width="10.6640625" style="122" customWidth="1"/>
    <col min="1534" max="1535" width="0" style="122" hidden="1" customWidth="1"/>
    <col min="1536" max="1536" width="5.6640625" style="122"/>
    <col min="1537" max="1537" width="4.5546875" style="122" customWidth="1"/>
    <col min="1538" max="1547" width="12.6640625" style="122" customWidth="1"/>
    <col min="1548" max="1549" width="0" style="122" hidden="1" customWidth="1"/>
    <col min="1550" max="1673" width="5.6640625" style="122"/>
    <col min="1674" max="1674" width="20.21875" style="122" bestFit="1" customWidth="1"/>
    <col min="1675" max="1675" width="4.5546875" style="122" customWidth="1"/>
    <col min="1676" max="1676" width="1.6640625" style="122" customWidth="1"/>
    <col min="1677" max="1677" width="10.6640625" style="122" customWidth="1"/>
    <col min="1678" max="1678" width="8.33203125" style="122" customWidth="1"/>
    <col min="1679" max="1679" width="10.6640625" style="122" customWidth="1"/>
    <col min="1680" max="1680" width="10.109375" style="122" customWidth="1"/>
    <col min="1681" max="1681" width="10.6640625" style="122" customWidth="1"/>
    <col min="1682" max="1682" width="7.6640625" style="122" customWidth="1"/>
    <col min="1683" max="1683" width="1.6640625" style="122" customWidth="1"/>
    <col min="1684" max="1684" width="15.21875" style="122" customWidth="1"/>
    <col min="1685" max="1685" width="12.33203125" style="122" customWidth="1"/>
    <col min="1686" max="1686" width="1.6640625" style="122" customWidth="1"/>
    <col min="1687" max="1687" width="2.33203125" style="122" customWidth="1"/>
    <col min="1688" max="1688" width="33.33203125" style="122" customWidth="1"/>
    <col min="1689" max="1689" width="2.33203125" style="122" bestFit="1" customWidth="1"/>
    <col min="1690" max="1690" width="14.5546875" style="122" customWidth="1"/>
    <col min="1691" max="1691" width="7.88671875" style="122" customWidth="1"/>
    <col min="1692" max="1692" width="11.6640625" style="122" customWidth="1"/>
    <col min="1693" max="1693" width="7.88671875" style="122" customWidth="1"/>
    <col min="1694" max="1694" width="11.6640625" style="122" customWidth="1"/>
    <col min="1695" max="1695" width="7.5546875" style="122" customWidth="1"/>
    <col min="1696" max="1696" width="1.6640625" style="122" customWidth="1"/>
    <col min="1697" max="1697" width="12.109375" style="122" bestFit="1" customWidth="1"/>
    <col min="1698" max="1698" width="15" style="122" customWidth="1"/>
    <col min="1699" max="1708" width="5.6640625" style="122"/>
    <col min="1709" max="1709" width="10.6640625" style="122" bestFit="1" customWidth="1"/>
    <col min="1710" max="1710" width="5.6640625" style="122"/>
    <col min="1711" max="1711" width="7" style="122" customWidth="1"/>
    <col min="1712" max="1712" width="4.5546875" style="122" customWidth="1"/>
    <col min="1713" max="1713" width="1.6640625" style="122" customWidth="1"/>
    <col min="1714" max="1714" width="2.33203125" style="122" customWidth="1"/>
    <col min="1715" max="1715" width="33.33203125" style="122" customWidth="1"/>
    <col min="1716" max="1716" width="11.109375" style="122" customWidth="1"/>
    <col min="1717" max="1717" width="11.5546875" style="122" customWidth="1"/>
    <col min="1718" max="1718" width="11.44140625" style="122" customWidth="1"/>
    <col min="1719" max="1719" width="12.88671875" style="122" customWidth="1"/>
    <col min="1720" max="1720" width="11.5546875" style="122" customWidth="1"/>
    <col min="1721" max="1721" width="11.33203125" style="122" customWidth="1"/>
    <col min="1722" max="1722" width="12" style="122" customWidth="1"/>
    <col min="1723" max="1723" width="11.5546875" style="122" customWidth="1"/>
    <col min="1724" max="1725" width="10.6640625" style="122" customWidth="1"/>
    <col min="1726" max="1727" width="0" style="122" hidden="1" customWidth="1"/>
    <col min="1728" max="1728" width="5.6640625" style="122"/>
    <col min="1729" max="1729" width="4.5546875" style="122" customWidth="1"/>
    <col min="1730" max="1730" width="11.109375" style="122" customWidth="1"/>
    <col min="1731" max="1731" width="11.5546875" style="122" customWidth="1"/>
    <col min="1732" max="1732" width="10.6640625" style="122" customWidth="1"/>
    <col min="1733" max="1733" width="10.5546875" style="122" customWidth="1"/>
    <col min="1734" max="1734" width="11.5546875" style="122" customWidth="1"/>
    <col min="1735" max="1735" width="10.6640625" style="122" customWidth="1"/>
    <col min="1736" max="1736" width="12" style="122" customWidth="1"/>
    <col min="1737" max="1737" width="11.5546875" style="122" customWidth="1"/>
    <col min="1738" max="1739" width="10.6640625" style="122" customWidth="1"/>
    <col min="1740" max="1741" width="0" style="122" hidden="1" customWidth="1"/>
    <col min="1742" max="1743" width="5.6640625" style="122"/>
    <col min="1744" max="1744" width="4.5546875" style="122" customWidth="1"/>
    <col min="1745" max="1745" width="1.6640625" style="122" customWidth="1"/>
    <col min="1746" max="1746" width="2.33203125" style="122" customWidth="1"/>
    <col min="1747" max="1747" width="33.33203125" style="122" customWidth="1"/>
    <col min="1748" max="1748" width="11.109375" style="122" customWidth="1"/>
    <col min="1749" max="1749" width="11.5546875" style="122" customWidth="1"/>
    <col min="1750" max="1750" width="10.6640625" style="122" customWidth="1"/>
    <col min="1751" max="1751" width="10.5546875" style="122" customWidth="1"/>
    <col min="1752" max="1752" width="11.5546875" style="122" customWidth="1"/>
    <col min="1753" max="1753" width="10.6640625" style="122" customWidth="1"/>
    <col min="1754" max="1754" width="12" style="122" customWidth="1"/>
    <col min="1755" max="1755" width="11.5546875" style="122" customWidth="1"/>
    <col min="1756" max="1757" width="10.6640625" style="122" customWidth="1"/>
    <col min="1758" max="1759" width="0" style="122" hidden="1" customWidth="1"/>
    <col min="1760" max="1760" width="5.6640625" style="122"/>
    <col min="1761" max="1761" width="4.5546875" style="122" customWidth="1"/>
    <col min="1762" max="1771" width="12.6640625" style="122" customWidth="1"/>
    <col min="1772" max="1773" width="0" style="122" hidden="1" customWidth="1"/>
    <col min="1774" max="1775" width="5.6640625" style="122"/>
    <col min="1776" max="1776" width="4.5546875" style="122" customWidth="1"/>
    <col min="1777" max="1777" width="1.6640625" style="122" customWidth="1"/>
    <col min="1778" max="1778" width="2.33203125" style="122" customWidth="1"/>
    <col min="1779" max="1779" width="33.33203125" style="122" customWidth="1"/>
    <col min="1780" max="1780" width="11.109375" style="122" customWidth="1"/>
    <col min="1781" max="1781" width="11.5546875" style="122" customWidth="1"/>
    <col min="1782" max="1782" width="10.6640625" style="122" customWidth="1"/>
    <col min="1783" max="1783" width="10.5546875" style="122" customWidth="1"/>
    <col min="1784" max="1784" width="11.5546875" style="122" customWidth="1"/>
    <col min="1785" max="1785" width="10.6640625" style="122" customWidth="1"/>
    <col min="1786" max="1786" width="12" style="122" customWidth="1"/>
    <col min="1787" max="1787" width="11.5546875" style="122" customWidth="1"/>
    <col min="1788" max="1789" width="10.6640625" style="122" customWidth="1"/>
    <col min="1790" max="1791" width="0" style="122" hidden="1" customWidth="1"/>
    <col min="1792" max="1792" width="5.6640625" style="122"/>
    <col min="1793" max="1793" width="4.5546875" style="122" customWidth="1"/>
    <col min="1794" max="1803" width="12.6640625" style="122" customWidth="1"/>
    <col min="1804" max="1805" width="0" style="122" hidden="1" customWidth="1"/>
    <col min="1806" max="1929" width="5.6640625" style="122"/>
    <col min="1930" max="1930" width="20.21875" style="122" bestFit="1" customWidth="1"/>
    <col min="1931" max="1931" width="4.5546875" style="122" customWidth="1"/>
    <col min="1932" max="1932" width="1.6640625" style="122" customWidth="1"/>
    <col min="1933" max="1933" width="10.6640625" style="122" customWidth="1"/>
    <col min="1934" max="1934" width="8.33203125" style="122" customWidth="1"/>
    <col min="1935" max="1935" width="10.6640625" style="122" customWidth="1"/>
    <col min="1936" max="1936" width="10.109375" style="122" customWidth="1"/>
    <col min="1937" max="1937" width="10.6640625" style="122" customWidth="1"/>
    <col min="1938" max="1938" width="7.6640625" style="122" customWidth="1"/>
    <col min="1939" max="1939" width="1.6640625" style="122" customWidth="1"/>
    <col min="1940" max="1940" width="15.21875" style="122" customWidth="1"/>
    <col min="1941" max="1941" width="12.33203125" style="122" customWidth="1"/>
    <col min="1942" max="1942" width="1.6640625" style="122" customWidth="1"/>
    <col min="1943" max="1943" width="2.33203125" style="122" customWidth="1"/>
    <col min="1944" max="1944" width="33.33203125" style="122" customWidth="1"/>
    <col min="1945" max="1945" width="2.33203125" style="122" bestFit="1" customWidth="1"/>
    <col min="1946" max="1946" width="14.5546875" style="122" customWidth="1"/>
    <col min="1947" max="1947" width="7.88671875" style="122" customWidth="1"/>
    <col min="1948" max="1948" width="11.6640625" style="122" customWidth="1"/>
    <col min="1949" max="1949" width="7.88671875" style="122" customWidth="1"/>
    <col min="1950" max="1950" width="11.6640625" style="122" customWidth="1"/>
    <col min="1951" max="1951" width="7.5546875" style="122" customWidth="1"/>
    <col min="1952" max="1952" width="1.6640625" style="122" customWidth="1"/>
    <col min="1953" max="1953" width="12.109375" style="122" bestFit="1" customWidth="1"/>
    <col min="1954" max="1954" width="15" style="122" customWidth="1"/>
    <col min="1955" max="1964" width="5.6640625" style="122"/>
    <col min="1965" max="1965" width="10.6640625" style="122" bestFit="1" customWidth="1"/>
    <col min="1966" max="1966" width="5.6640625" style="122"/>
    <col min="1967" max="1967" width="7" style="122" customWidth="1"/>
    <col min="1968" max="1968" width="4.5546875" style="122" customWidth="1"/>
    <col min="1969" max="1969" width="1.6640625" style="122" customWidth="1"/>
    <col min="1970" max="1970" width="2.33203125" style="122" customWidth="1"/>
    <col min="1971" max="1971" width="33.33203125" style="122" customWidth="1"/>
    <col min="1972" max="1972" width="11.109375" style="122" customWidth="1"/>
    <col min="1973" max="1973" width="11.5546875" style="122" customWidth="1"/>
    <col min="1974" max="1974" width="11.44140625" style="122" customWidth="1"/>
    <col min="1975" max="1975" width="12.88671875" style="122" customWidth="1"/>
    <col min="1976" max="1976" width="11.5546875" style="122" customWidth="1"/>
    <col min="1977" max="1977" width="11.33203125" style="122" customWidth="1"/>
    <col min="1978" max="1978" width="12" style="122" customWidth="1"/>
    <col min="1979" max="1979" width="11.5546875" style="122" customWidth="1"/>
    <col min="1980" max="1981" width="10.6640625" style="122" customWidth="1"/>
    <col min="1982" max="1983" width="0" style="122" hidden="1" customWidth="1"/>
    <col min="1984" max="1984" width="5.6640625" style="122"/>
    <col min="1985" max="1985" width="4.5546875" style="122" customWidth="1"/>
    <col min="1986" max="1986" width="11.109375" style="122" customWidth="1"/>
    <col min="1987" max="1987" width="11.5546875" style="122" customWidth="1"/>
    <col min="1988" max="1988" width="10.6640625" style="122" customWidth="1"/>
    <col min="1989" max="1989" width="10.5546875" style="122" customWidth="1"/>
    <col min="1990" max="1990" width="11.5546875" style="122" customWidth="1"/>
    <col min="1991" max="1991" width="10.6640625" style="122" customWidth="1"/>
    <col min="1992" max="1992" width="12" style="122" customWidth="1"/>
    <col min="1993" max="1993" width="11.5546875" style="122" customWidth="1"/>
    <col min="1994" max="1995" width="10.6640625" style="122" customWidth="1"/>
    <col min="1996" max="1997" width="0" style="122" hidden="1" customWidth="1"/>
    <col min="1998" max="1999" width="5.6640625" style="122"/>
    <col min="2000" max="2000" width="4.5546875" style="122" customWidth="1"/>
    <col min="2001" max="2001" width="1.6640625" style="122" customWidth="1"/>
    <col min="2002" max="2002" width="2.33203125" style="122" customWidth="1"/>
    <col min="2003" max="2003" width="33.33203125" style="122" customWidth="1"/>
    <col min="2004" max="2004" width="11.109375" style="122" customWidth="1"/>
    <col min="2005" max="2005" width="11.5546875" style="122" customWidth="1"/>
    <col min="2006" max="2006" width="10.6640625" style="122" customWidth="1"/>
    <col min="2007" max="2007" width="10.5546875" style="122" customWidth="1"/>
    <col min="2008" max="2008" width="11.5546875" style="122" customWidth="1"/>
    <col min="2009" max="2009" width="10.6640625" style="122" customWidth="1"/>
    <col min="2010" max="2010" width="12" style="122" customWidth="1"/>
    <col min="2011" max="2011" width="11.5546875" style="122" customWidth="1"/>
    <col min="2012" max="2013" width="10.6640625" style="122" customWidth="1"/>
    <col min="2014" max="2015" width="0" style="122" hidden="1" customWidth="1"/>
    <col min="2016" max="2016" width="5.6640625" style="122"/>
    <col min="2017" max="2017" width="4.5546875" style="122" customWidth="1"/>
    <col min="2018" max="2027" width="12.6640625" style="122" customWidth="1"/>
    <col min="2028" max="2029" width="0" style="122" hidden="1" customWidth="1"/>
    <col min="2030" max="2031" width="5.6640625" style="122"/>
    <col min="2032" max="2032" width="4.5546875" style="122" customWidth="1"/>
    <col min="2033" max="2033" width="1.6640625" style="122" customWidth="1"/>
    <col min="2034" max="2034" width="2.33203125" style="122" customWidth="1"/>
    <col min="2035" max="2035" width="33.33203125" style="122" customWidth="1"/>
    <col min="2036" max="2036" width="11.109375" style="122" customWidth="1"/>
    <col min="2037" max="2037" width="11.5546875" style="122" customWidth="1"/>
    <col min="2038" max="2038" width="10.6640625" style="122" customWidth="1"/>
    <col min="2039" max="2039" width="10.5546875" style="122" customWidth="1"/>
    <col min="2040" max="2040" width="11.5546875" style="122" customWidth="1"/>
    <col min="2041" max="2041" width="10.6640625" style="122" customWidth="1"/>
    <col min="2042" max="2042" width="12" style="122" customWidth="1"/>
    <col min="2043" max="2043" width="11.5546875" style="122" customWidth="1"/>
    <col min="2044" max="2045" width="10.6640625" style="122" customWidth="1"/>
    <col min="2046" max="2047" width="0" style="122" hidden="1" customWidth="1"/>
    <col min="2048" max="2048" width="5.6640625" style="122"/>
    <col min="2049" max="2049" width="4.5546875" style="122" customWidth="1"/>
    <col min="2050" max="2059" width="12.6640625" style="122" customWidth="1"/>
    <col min="2060" max="2061" width="0" style="122" hidden="1" customWidth="1"/>
    <col min="2062" max="2185" width="5.6640625" style="122"/>
    <col min="2186" max="2186" width="20.21875" style="122" bestFit="1" customWidth="1"/>
    <col min="2187" max="2187" width="4.5546875" style="122" customWidth="1"/>
    <col min="2188" max="2188" width="1.6640625" style="122" customWidth="1"/>
    <col min="2189" max="2189" width="10.6640625" style="122" customWidth="1"/>
    <col min="2190" max="2190" width="8.33203125" style="122" customWidth="1"/>
    <col min="2191" max="2191" width="10.6640625" style="122" customWidth="1"/>
    <col min="2192" max="2192" width="10.109375" style="122" customWidth="1"/>
    <col min="2193" max="2193" width="10.6640625" style="122" customWidth="1"/>
    <col min="2194" max="2194" width="7.6640625" style="122" customWidth="1"/>
    <col min="2195" max="2195" width="1.6640625" style="122" customWidth="1"/>
    <col min="2196" max="2196" width="15.21875" style="122" customWidth="1"/>
    <col min="2197" max="2197" width="12.33203125" style="122" customWidth="1"/>
    <col min="2198" max="2198" width="1.6640625" style="122" customWidth="1"/>
    <col min="2199" max="2199" width="2.33203125" style="122" customWidth="1"/>
    <col min="2200" max="2200" width="33.33203125" style="122" customWidth="1"/>
    <col min="2201" max="2201" width="2.33203125" style="122" bestFit="1" customWidth="1"/>
    <col min="2202" max="2202" width="14.5546875" style="122" customWidth="1"/>
    <col min="2203" max="2203" width="7.88671875" style="122" customWidth="1"/>
    <col min="2204" max="2204" width="11.6640625" style="122" customWidth="1"/>
    <col min="2205" max="2205" width="7.88671875" style="122" customWidth="1"/>
    <col min="2206" max="2206" width="11.6640625" style="122" customWidth="1"/>
    <col min="2207" max="2207" width="7.5546875" style="122" customWidth="1"/>
    <col min="2208" max="2208" width="1.6640625" style="122" customWidth="1"/>
    <col min="2209" max="2209" width="12.109375" style="122" bestFit="1" customWidth="1"/>
    <col min="2210" max="2210" width="15" style="122" customWidth="1"/>
    <col min="2211" max="2220" width="5.6640625" style="122"/>
    <col min="2221" max="2221" width="10.6640625" style="122" bestFit="1" customWidth="1"/>
    <col min="2222" max="2222" width="5.6640625" style="122"/>
    <col min="2223" max="2223" width="7" style="122" customWidth="1"/>
    <col min="2224" max="2224" width="4.5546875" style="122" customWidth="1"/>
    <col min="2225" max="2225" width="1.6640625" style="122" customWidth="1"/>
    <col min="2226" max="2226" width="2.33203125" style="122" customWidth="1"/>
    <col min="2227" max="2227" width="33.33203125" style="122" customWidth="1"/>
    <col min="2228" max="2228" width="11.109375" style="122" customWidth="1"/>
    <col min="2229" max="2229" width="11.5546875" style="122" customWidth="1"/>
    <col min="2230" max="2230" width="11.44140625" style="122" customWidth="1"/>
    <col min="2231" max="2231" width="12.88671875" style="122" customWidth="1"/>
    <col min="2232" max="2232" width="11.5546875" style="122" customWidth="1"/>
    <col min="2233" max="2233" width="11.33203125" style="122" customWidth="1"/>
    <col min="2234" max="2234" width="12" style="122" customWidth="1"/>
    <col min="2235" max="2235" width="11.5546875" style="122" customWidth="1"/>
    <col min="2236" max="2237" width="10.6640625" style="122" customWidth="1"/>
    <col min="2238" max="2239" width="0" style="122" hidden="1" customWidth="1"/>
    <col min="2240" max="2240" width="5.6640625" style="122"/>
    <col min="2241" max="2241" width="4.5546875" style="122" customWidth="1"/>
    <col min="2242" max="2242" width="11.109375" style="122" customWidth="1"/>
    <col min="2243" max="2243" width="11.5546875" style="122" customWidth="1"/>
    <col min="2244" max="2244" width="10.6640625" style="122" customWidth="1"/>
    <col min="2245" max="2245" width="10.5546875" style="122" customWidth="1"/>
    <col min="2246" max="2246" width="11.5546875" style="122" customWidth="1"/>
    <col min="2247" max="2247" width="10.6640625" style="122" customWidth="1"/>
    <col min="2248" max="2248" width="12" style="122" customWidth="1"/>
    <col min="2249" max="2249" width="11.5546875" style="122" customWidth="1"/>
    <col min="2250" max="2251" width="10.6640625" style="122" customWidth="1"/>
    <col min="2252" max="2253" width="0" style="122" hidden="1" customWidth="1"/>
    <col min="2254" max="2255" width="5.6640625" style="122"/>
    <col min="2256" max="2256" width="4.5546875" style="122" customWidth="1"/>
    <col min="2257" max="2257" width="1.6640625" style="122" customWidth="1"/>
    <col min="2258" max="2258" width="2.33203125" style="122" customWidth="1"/>
    <col min="2259" max="2259" width="33.33203125" style="122" customWidth="1"/>
    <col min="2260" max="2260" width="11.109375" style="122" customWidth="1"/>
    <col min="2261" max="2261" width="11.5546875" style="122" customWidth="1"/>
    <col min="2262" max="2262" width="10.6640625" style="122" customWidth="1"/>
    <col min="2263" max="2263" width="10.5546875" style="122" customWidth="1"/>
    <col min="2264" max="2264" width="11.5546875" style="122" customWidth="1"/>
    <col min="2265" max="2265" width="10.6640625" style="122" customWidth="1"/>
    <col min="2266" max="2266" width="12" style="122" customWidth="1"/>
    <col min="2267" max="2267" width="11.5546875" style="122" customWidth="1"/>
    <col min="2268" max="2269" width="10.6640625" style="122" customWidth="1"/>
    <col min="2270" max="2271" width="0" style="122" hidden="1" customWidth="1"/>
    <col min="2272" max="2272" width="5.6640625" style="122"/>
    <col min="2273" max="2273" width="4.5546875" style="122" customWidth="1"/>
    <col min="2274" max="2283" width="12.6640625" style="122" customWidth="1"/>
    <col min="2284" max="2285" width="0" style="122" hidden="1" customWidth="1"/>
    <col min="2286" max="2287" width="5.6640625" style="122"/>
    <col min="2288" max="2288" width="4.5546875" style="122" customWidth="1"/>
    <col min="2289" max="2289" width="1.6640625" style="122" customWidth="1"/>
    <col min="2290" max="2290" width="2.33203125" style="122" customWidth="1"/>
    <col min="2291" max="2291" width="33.33203125" style="122" customWidth="1"/>
    <col min="2292" max="2292" width="11.109375" style="122" customWidth="1"/>
    <col min="2293" max="2293" width="11.5546875" style="122" customWidth="1"/>
    <col min="2294" max="2294" width="10.6640625" style="122" customWidth="1"/>
    <col min="2295" max="2295" width="10.5546875" style="122" customWidth="1"/>
    <col min="2296" max="2296" width="11.5546875" style="122" customWidth="1"/>
    <col min="2297" max="2297" width="10.6640625" style="122" customWidth="1"/>
    <col min="2298" max="2298" width="12" style="122" customWidth="1"/>
    <col min="2299" max="2299" width="11.5546875" style="122" customWidth="1"/>
    <col min="2300" max="2301" width="10.6640625" style="122" customWidth="1"/>
    <col min="2302" max="2303" width="0" style="122" hidden="1" customWidth="1"/>
    <col min="2304" max="2304" width="5.6640625" style="122"/>
    <col min="2305" max="2305" width="4.5546875" style="122" customWidth="1"/>
    <col min="2306" max="2315" width="12.6640625" style="122" customWidth="1"/>
    <col min="2316" max="2317" width="0" style="122" hidden="1" customWidth="1"/>
    <col min="2318" max="2441" width="5.6640625" style="122"/>
    <col min="2442" max="2442" width="20.21875" style="122" bestFit="1" customWidth="1"/>
    <col min="2443" max="2443" width="4.5546875" style="122" customWidth="1"/>
    <col min="2444" max="2444" width="1.6640625" style="122" customWidth="1"/>
    <col min="2445" max="2445" width="10.6640625" style="122" customWidth="1"/>
    <col min="2446" max="2446" width="8.33203125" style="122" customWidth="1"/>
    <col min="2447" max="2447" width="10.6640625" style="122" customWidth="1"/>
    <col min="2448" max="2448" width="10.109375" style="122" customWidth="1"/>
    <col min="2449" max="2449" width="10.6640625" style="122" customWidth="1"/>
    <col min="2450" max="2450" width="7.6640625" style="122" customWidth="1"/>
    <col min="2451" max="2451" width="1.6640625" style="122" customWidth="1"/>
    <col min="2452" max="2452" width="15.21875" style="122" customWidth="1"/>
    <col min="2453" max="2453" width="12.33203125" style="122" customWidth="1"/>
    <col min="2454" max="2454" width="1.6640625" style="122" customWidth="1"/>
    <col min="2455" max="2455" width="2.33203125" style="122" customWidth="1"/>
    <col min="2456" max="2456" width="33.33203125" style="122" customWidth="1"/>
    <col min="2457" max="2457" width="2.33203125" style="122" bestFit="1" customWidth="1"/>
    <col min="2458" max="2458" width="14.5546875" style="122" customWidth="1"/>
    <col min="2459" max="2459" width="7.88671875" style="122" customWidth="1"/>
    <col min="2460" max="2460" width="11.6640625" style="122" customWidth="1"/>
    <col min="2461" max="2461" width="7.88671875" style="122" customWidth="1"/>
    <col min="2462" max="2462" width="11.6640625" style="122" customWidth="1"/>
    <col min="2463" max="2463" width="7.5546875" style="122" customWidth="1"/>
    <col min="2464" max="2464" width="1.6640625" style="122" customWidth="1"/>
    <col min="2465" max="2465" width="12.109375" style="122" bestFit="1" customWidth="1"/>
    <col min="2466" max="2466" width="15" style="122" customWidth="1"/>
    <col min="2467" max="2476" width="5.6640625" style="122"/>
    <col min="2477" max="2477" width="10.6640625" style="122" bestFit="1" customWidth="1"/>
    <col min="2478" max="2478" width="5.6640625" style="122"/>
    <col min="2479" max="2479" width="7" style="122" customWidth="1"/>
    <col min="2480" max="2480" width="4.5546875" style="122" customWidth="1"/>
    <col min="2481" max="2481" width="1.6640625" style="122" customWidth="1"/>
    <col min="2482" max="2482" width="2.33203125" style="122" customWidth="1"/>
    <col min="2483" max="2483" width="33.33203125" style="122" customWidth="1"/>
    <col min="2484" max="2484" width="11.109375" style="122" customWidth="1"/>
    <col min="2485" max="2485" width="11.5546875" style="122" customWidth="1"/>
    <col min="2486" max="2486" width="11.44140625" style="122" customWidth="1"/>
    <col min="2487" max="2487" width="12.88671875" style="122" customWidth="1"/>
    <col min="2488" max="2488" width="11.5546875" style="122" customWidth="1"/>
    <col min="2489" max="2489" width="11.33203125" style="122" customWidth="1"/>
    <col min="2490" max="2490" width="12" style="122" customWidth="1"/>
    <col min="2491" max="2491" width="11.5546875" style="122" customWidth="1"/>
    <col min="2492" max="2493" width="10.6640625" style="122" customWidth="1"/>
    <col min="2494" max="2495" width="0" style="122" hidden="1" customWidth="1"/>
    <col min="2496" max="2496" width="5.6640625" style="122"/>
    <col min="2497" max="2497" width="4.5546875" style="122" customWidth="1"/>
    <col min="2498" max="2498" width="11.109375" style="122" customWidth="1"/>
    <col min="2499" max="2499" width="11.5546875" style="122" customWidth="1"/>
    <col min="2500" max="2500" width="10.6640625" style="122" customWidth="1"/>
    <col min="2501" max="2501" width="10.5546875" style="122" customWidth="1"/>
    <col min="2502" max="2502" width="11.5546875" style="122" customWidth="1"/>
    <col min="2503" max="2503" width="10.6640625" style="122" customWidth="1"/>
    <col min="2504" max="2504" width="12" style="122" customWidth="1"/>
    <col min="2505" max="2505" width="11.5546875" style="122" customWidth="1"/>
    <col min="2506" max="2507" width="10.6640625" style="122" customWidth="1"/>
    <col min="2508" max="2509" width="0" style="122" hidden="1" customWidth="1"/>
    <col min="2510" max="2511" width="5.6640625" style="122"/>
    <col min="2512" max="2512" width="4.5546875" style="122" customWidth="1"/>
    <col min="2513" max="2513" width="1.6640625" style="122" customWidth="1"/>
    <col min="2514" max="2514" width="2.33203125" style="122" customWidth="1"/>
    <col min="2515" max="2515" width="33.33203125" style="122" customWidth="1"/>
    <col min="2516" max="2516" width="11.109375" style="122" customWidth="1"/>
    <col min="2517" max="2517" width="11.5546875" style="122" customWidth="1"/>
    <col min="2518" max="2518" width="10.6640625" style="122" customWidth="1"/>
    <col min="2519" max="2519" width="10.5546875" style="122" customWidth="1"/>
    <col min="2520" max="2520" width="11.5546875" style="122" customWidth="1"/>
    <col min="2521" max="2521" width="10.6640625" style="122" customWidth="1"/>
    <col min="2522" max="2522" width="12" style="122" customWidth="1"/>
    <col min="2523" max="2523" width="11.5546875" style="122" customWidth="1"/>
    <col min="2524" max="2525" width="10.6640625" style="122" customWidth="1"/>
    <col min="2526" max="2527" width="0" style="122" hidden="1" customWidth="1"/>
    <col min="2528" max="2528" width="5.6640625" style="122"/>
    <col min="2529" max="2529" width="4.5546875" style="122" customWidth="1"/>
    <col min="2530" max="2539" width="12.6640625" style="122" customWidth="1"/>
    <col min="2540" max="2541" width="0" style="122" hidden="1" customWidth="1"/>
    <col min="2542" max="2543" width="5.6640625" style="122"/>
    <col min="2544" max="2544" width="4.5546875" style="122" customWidth="1"/>
    <col min="2545" max="2545" width="1.6640625" style="122" customWidth="1"/>
    <col min="2546" max="2546" width="2.33203125" style="122" customWidth="1"/>
    <col min="2547" max="2547" width="33.33203125" style="122" customWidth="1"/>
    <col min="2548" max="2548" width="11.109375" style="122" customWidth="1"/>
    <col min="2549" max="2549" width="11.5546875" style="122" customWidth="1"/>
    <col min="2550" max="2550" width="10.6640625" style="122" customWidth="1"/>
    <col min="2551" max="2551" width="10.5546875" style="122" customWidth="1"/>
    <col min="2552" max="2552" width="11.5546875" style="122" customWidth="1"/>
    <col min="2553" max="2553" width="10.6640625" style="122" customWidth="1"/>
    <col min="2554" max="2554" width="12" style="122" customWidth="1"/>
    <col min="2555" max="2555" width="11.5546875" style="122" customWidth="1"/>
    <col min="2556" max="2557" width="10.6640625" style="122" customWidth="1"/>
    <col min="2558" max="2559" width="0" style="122" hidden="1" customWidth="1"/>
    <col min="2560" max="2560" width="5.6640625" style="122"/>
    <col min="2561" max="2561" width="4.5546875" style="122" customWidth="1"/>
    <col min="2562" max="2571" width="12.6640625" style="122" customWidth="1"/>
    <col min="2572" max="2573" width="0" style="122" hidden="1" customWidth="1"/>
    <col min="2574" max="2697" width="5.6640625" style="122"/>
    <col min="2698" max="2698" width="20.21875" style="122" bestFit="1" customWidth="1"/>
    <col min="2699" max="2699" width="4.5546875" style="122" customWidth="1"/>
    <col min="2700" max="2700" width="1.6640625" style="122" customWidth="1"/>
    <col min="2701" max="2701" width="10.6640625" style="122" customWidth="1"/>
    <col min="2702" max="2702" width="8.33203125" style="122" customWidth="1"/>
    <col min="2703" max="2703" width="10.6640625" style="122" customWidth="1"/>
    <col min="2704" max="2704" width="10.109375" style="122" customWidth="1"/>
    <col min="2705" max="2705" width="10.6640625" style="122" customWidth="1"/>
    <col min="2706" max="2706" width="7.6640625" style="122" customWidth="1"/>
    <col min="2707" max="2707" width="1.6640625" style="122" customWidth="1"/>
    <col min="2708" max="2708" width="15.21875" style="122" customWidth="1"/>
    <col min="2709" max="2709" width="12.33203125" style="122" customWidth="1"/>
    <col min="2710" max="2710" width="1.6640625" style="122" customWidth="1"/>
    <col min="2711" max="2711" width="2.33203125" style="122" customWidth="1"/>
    <col min="2712" max="2712" width="33.33203125" style="122" customWidth="1"/>
    <col min="2713" max="2713" width="2.33203125" style="122" bestFit="1" customWidth="1"/>
    <col min="2714" max="2714" width="14.5546875" style="122" customWidth="1"/>
    <col min="2715" max="2715" width="7.88671875" style="122" customWidth="1"/>
    <col min="2716" max="2716" width="11.6640625" style="122" customWidth="1"/>
    <col min="2717" max="2717" width="7.88671875" style="122" customWidth="1"/>
    <col min="2718" max="2718" width="11.6640625" style="122" customWidth="1"/>
    <col min="2719" max="2719" width="7.5546875" style="122" customWidth="1"/>
    <col min="2720" max="2720" width="1.6640625" style="122" customWidth="1"/>
    <col min="2721" max="2721" width="12.109375" style="122" bestFit="1" customWidth="1"/>
    <col min="2722" max="2722" width="15" style="122" customWidth="1"/>
    <col min="2723" max="2732" width="5.6640625" style="122"/>
    <col min="2733" max="2733" width="10.6640625" style="122" bestFit="1" customWidth="1"/>
    <col min="2734" max="2734" width="5.6640625" style="122"/>
    <col min="2735" max="2735" width="7" style="122" customWidth="1"/>
    <col min="2736" max="2736" width="4.5546875" style="122" customWidth="1"/>
    <col min="2737" max="2737" width="1.6640625" style="122" customWidth="1"/>
    <col min="2738" max="2738" width="2.33203125" style="122" customWidth="1"/>
    <col min="2739" max="2739" width="33.33203125" style="122" customWidth="1"/>
    <col min="2740" max="2740" width="11.109375" style="122" customWidth="1"/>
    <col min="2741" max="2741" width="11.5546875" style="122" customWidth="1"/>
    <col min="2742" max="2742" width="11.44140625" style="122" customWidth="1"/>
    <col min="2743" max="2743" width="12.88671875" style="122" customWidth="1"/>
    <col min="2744" max="2744" width="11.5546875" style="122" customWidth="1"/>
    <col min="2745" max="2745" width="11.33203125" style="122" customWidth="1"/>
    <col min="2746" max="2746" width="12" style="122" customWidth="1"/>
    <col min="2747" max="2747" width="11.5546875" style="122" customWidth="1"/>
    <col min="2748" max="2749" width="10.6640625" style="122" customWidth="1"/>
    <col min="2750" max="2751" width="0" style="122" hidden="1" customWidth="1"/>
    <col min="2752" max="2752" width="5.6640625" style="122"/>
    <col min="2753" max="2753" width="4.5546875" style="122" customWidth="1"/>
    <col min="2754" max="2754" width="11.109375" style="122" customWidth="1"/>
    <col min="2755" max="2755" width="11.5546875" style="122" customWidth="1"/>
    <col min="2756" max="2756" width="10.6640625" style="122" customWidth="1"/>
    <col min="2757" max="2757" width="10.5546875" style="122" customWidth="1"/>
    <col min="2758" max="2758" width="11.5546875" style="122" customWidth="1"/>
    <col min="2759" max="2759" width="10.6640625" style="122" customWidth="1"/>
    <col min="2760" max="2760" width="12" style="122" customWidth="1"/>
    <col min="2761" max="2761" width="11.5546875" style="122" customWidth="1"/>
    <col min="2762" max="2763" width="10.6640625" style="122" customWidth="1"/>
    <col min="2764" max="2765" width="0" style="122" hidden="1" customWidth="1"/>
    <col min="2766" max="2767" width="5.6640625" style="122"/>
    <col min="2768" max="2768" width="4.5546875" style="122" customWidth="1"/>
    <col min="2769" max="2769" width="1.6640625" style="122" customWidth="1"/>
    <col min="2770" max="2770" width="2.33203125" style="122" customWidth="1"/>
    <col min="2771" max="2771" width="33.33203125" style="122" customWidth="1"/>
    <col min="2772" max="2772" width="11.109375" style="122" customWidth="1"/>
    <col min="2773" max="2773" width="11.5546875" style="122" customWidth="1"/>
    <col min="2774" max="2774" width="10.6640625" style="122" customWidth="1"/>
    <col min="2775" max="2775" width="10.5546875" style="122" customWidth="1"/>
    <col min="2776" max="2776" width="11.5546875" style="122" customWidth="1"/>
    <col min="2777" max="2777" width="10.6640625" style="122" customWidth="1"/>
    <col min="2778" max="2778" width="12" style="122" customWidth="1"/>
    <col min="2779" max="2779" width="11.5546875" style="122" customWidth="1"/>
    <col min="2780" max="2781" width="10.6640625" style="122" customWidth="1"/>
    <col min="2782" max="2783" width="0" style="122" hidden="1" customWidth="1"/>
    <col min="2784" max="2784" width="5.6640625" style="122"/>
    <col min="2785" max="2785" width="4.5546875" style="122" customWidth="1"/>
    <col min="2786" max="2795" width="12.6640625" style="122" customWidth="1"/>
    <col min="2796" max="2797" width="0" style="122" hidden="1" customWidth="1"/>
    <col min="2798" max="2799" width="5.6640625" style="122"/>
    <col min="2800" max="2800" width="4.5546875" style="122" customWidth="1"/>
    <col min="2801" max="2801" width="1.6640625" style="122" customWidth="1"/>
    <col min="2802" max="2802" width="2.33203125" style="122" customWidth="1"/>
    <col min="2803" max="2803" width="33.33203125" style="122" customWidth="1"/>
    <col min="2804" max="2804" width="11.109375" style="122" customWidth="1"/>
    <col min="2805" max="2805" width="11.5546875" style="122" customWidth="1"/>
    <col min="2806" max="2806" width="10.6640625" style="122" customWidth="1"/>
    <col min="2807" max="2807" width="10.5546875" style="122" customWidth="1"/>
    <col min="2808" max="2808" width="11.5546875" style="122" customWidth="1"/>
    <col min="2809" max="2809" width="10.6640625" style="122" customWidth="1"/>
    <col min="2810" max="2810" width="12" style="122" customWidth="1"/>
    <col min="2811" max="2811" width="11.5546875" style="122" customWidth="1"/>
    <col min="2812" max="2813" width="10.6640625" style="122" customWidth="1"/>
    <col min="2814" max="2815" width="0" style="122" hidden="1" customWidth="1"/>
    <col min="2816" max="2816" width="5.6640625" style="122"/>
    <col min="2817" max="2817" width="4.5546875" style="122" customWidth="1"/>
    <col min="2818" max="2827" width="12.6640625" style="122" customWidth="1"/>
    <col min="2828" max="2829" width="0" style="122" hidden="1" customWidth="1"/>
    <col min="2830" max="2953" width="5.6640625" style="122"/>
    <col min="2954" max="2954" width="20.21875" style="122" bestFit="1" customWidth="1"/>
    <col min="2955" max="2955" width="4.5546875" style="122" customWidth="1"/>
    <col min="2956" max="2956" width="1.6640625" style="122" customWidth="1"/>
    <col min="2957" max="2957" width="10.6640625" style="122" customWidth="1"/>
    <col min="2958" max="2958" width="8.33203125" style="122" customWidth="1"/>
    <col min="2959" max="2959" width="10.6640625" style="122" customWidth="1"/>
    <col min="2960" max="2960" width="10.109375" style="122" customWidth="1"/>
    <col min="2961" max="2961" width="10.6640625" style="122" customWidth="1"/>
    <col min="2962" max="2962" width="7.6640625" style="122" customWidth="1"/>
    <col min="2963" max="2963" width="1.6640625" style="122" customWidth="1"/>
    <col min="2964" max="2964" width="15.21875" style="122" customWidth="1"/>
    <col min="2965" max="2965" width="12.33203125" style="122" customWidth="1"/>
    <col min="2966" max="2966" width="1.6640625" style="122" customWidth="1"/>
    <col min="2967" max="2967" width="2.33203125" style="122" customWidth="1"/>
    <col min="2968" max="2968" width="33.33203125" style="122" customWidth="1"/>
    <col min="2969" max="2969" width="2.33203125" style="122" bestFit="1" customWidth="1"/>
    <col min="2970" max="2970" width="14.5546875" style="122" customWidth="1"/>
    <col min="2971" max="2971" width="7.88671875" style="122" customWidth="1"/>
    <col min="2972" max="2972" width="11.6640625" style="122" customWidth="1"/>
    <col min="2973" max="2973" width="7.88671875" style="122" customWidth="1"/>
    <col min="2974" max="2974" width="11.6640625" style="122" customWidth="1"/>
    <col min="2975" max="2975" width="7.5546875" style="122" customWidth="1"/>
    <col min="2976" max="2976" width="1.6640625" style="122" customWidth="1"/>
    <col min="2977" max="2977" width="12.109375" style="122" bestFit="1" customWidth="1"/>
    <col min="2978" max="2978" width="15" style="122" customWidth="1"/>
    <col min="2979" max="2988" width="5.6640625" style="122"/>
    <col min="2989" max="2989" width="10.6640625" style="122" bestFit="1" customWidth="1"/>
    <col min="2990" max="2990" width="5.6640625" style="122"/>
    <col min="2991" max="2991" width="7" style="122" customWidth="1"/>
    <col min="2992" max="2992" width="4.5546875" style="122" customWidth="1"/>
    <col min="2993" max="2993" width="1.6640625" style="122" customWidth="1"/>
    <col min="2994" max="2994" width="2.33203125" style="122" customWidth="1"/>
    <col min="2995" max="2995" width="33.33203125" style="122" customWidth="1"/>
    <col min="2996" max="2996" width="11.109375" style="122" customWidth="1"/>
    <col min="2997" max="2997" width="11.5546875" style="122" customWidth="1"/>
    <col min="2998" max="2998" width="11.44140625" style="122" customWidth="1"/>
    <col min="2999" max="2999" width="12.88671875" style="122" customWidth="1"/>
    <col min="3000" max="3000" width="11.5546875" style="122" customWidth="1"/>
    <col min="3001" max="3001" width="11.33203125" style="122" customWidth="1"/>
    <col min="3002" max="3002" width="12" style="122" customWidth="1"/>
    <col min="3003" max="3003" width="11.5546875" style="122" customWidth="1"/>
    <col min="3004" max="3005" width="10.6640625" style="122" customWidth="1"/>
    <col min="3006" max="3007" width="0" style="122" hidden="1" customWidth="1"/>
    <col min="3008" max="3008" width="5.6640625" style="122"/>
    <col min="3009" max="3009" width="4.5546875" style="122" customWidth="1"/>
    <col min="3010" max="3010" width="11.109375" style="122" customWidth="1"/>
    <col min="3011" max="3011" width="11.5546875" style="122" customWidth="1"/>
    <col min="3012" max="3012" width="10.6640625" style="122" customWidth="1"/>
    <col min="3013" max="3013" width="10.5546875" style="122" customWidth="1"/>
    <col min="3014" max="3014" width="11.5546875" style="122" customWidth="1"/>
    <col min="3015" max="3015" width="10.6640625" style="122" customWidth="1"/>
    <col min="3016" max="3016" width="12" style="122" customWidth="1"/>
    <col min="3017" max="3017" width="11.5546875" style="122" customWidth="1"/>
    <col min="3018" max="3019" width="10.6640625" style="122" customWidth="1"/>
    <col min="3020" max="3021" width="0" style="122" hidden="1" customWidth="1"/>
    <col min="3022" max="3023" width="5.6640625" style="122"/>
    <col min="3024" max="3024" width="4.5546875" style="122" customWidth="1"/>
    <col min="3025" max="3025" width="1.6640625" style="122" customWidth="1"/>
    <col min="3026" max="3026" width="2.33203125" style="122" customWidth="1"/>
    <col min="3027" max="3027" width="33.33203125" style="122" customWidth="1"/>
    <col min="3028" max="3028" width="11.109375" style="122" customWidth="1"/>
    <col min="3029" max="3029" width="11.5546875" style="122" customWidth="1"/>
    <col min="3030" max="3030" width="10.6640625" style="122" customWidth="1"/>
    <col min="3031" max="3031" width="10.5546875" style="122" customWidth="1"/>
    <col min="3032" max="3032" width="11.5546875" style="122" customWidth="1"/>
    <col min="3033" max="3033" width="10.6640625" style="122" customWidth="1"/>
    <col min="3034" max="3034" width="12" style="122" customWidth="1"/>
    <col min="3035" max="3035" width="11.5546875" style="122" customWidth="1"/>
    <col min="3036" max="3037" width="10.6640625" style="122" customWidth="1"/>
    <col min="3038" max="3039" width="0" style="122" hidden="1" customWidth="1"/>
    <col min="3040" max="3040" width="5.6640625" style="122"/>
    <col min="3041" max="3041" width="4.5546875" style="122" customWidth="1"/>
    <col min="3042" max="3051" width="12.6640625" style="122" customWidth="1"/>
    <col min="3052" max="3053" width="0" style="122" hidden="1" customWidth="1"/>
    <col min="3054" max="3055" width="5.6640625" style="122"/>
    <col min="3056" max="3056" width="4.5546875" style="122" customWidth="1"/>
    <col min="3057" max="3057" width="1.6640625" style="122" customWidth="1"/>
    <col min="3058" max="3058" width="2.33203125" style="122" customWidth="1"/>
    <col min="3059" max="3059" width="33.33203125" style="122" customWidth="1"/>
    <col min="3060" max="3060" width="11.109375" style="122" customWidth="1"/>
    <col min="3061" max="3061" width="11.5546875" style="122" customWidth="1"/>
    <col min="3062" max="3062" width="10.6640625" style="122" customWidth="1"/>
    <col min="3063" max="3063" width="10.5546875" style="122" customWidth="1"/>
    <col min="3064" max="3064" width="11.5546875" style="122" customWidth="1"/>
    <col min="3065" max="3065" width="10.6640625" style="122" customWidth="1"/>
    <col min="3066" max="3066" width="12" style="122" customWidth="1"/>
    <col min="3067" max="3067" width="11.5546875" style="122" customWidth="1"/>
    <col min="3068" max="3069" width="10.6640625" style="122" customWidth="1"/>
    <col min="3070" max="3071" width="0" style="122" hidden="1" customWidth="1"/>
    <col min="3072" max="3072" width="5.6640625" style="122"/>
    <col min="3073" max="3073" width="4.5546875" style="122" customWidth="1"/>
    <col min="3074" max="3083" width="12.6640625" style="122" customWidth="1"/>
    <col min="3084" max="3085" width="0" style="122" hidden="1" customWidth="1"/>
    <col min="3086" max="3209" width="5.6640625" style="122"/>
    <col min="3210" max="3210" width="20.21875" style="122" bestFit="1" customWidth="1"/>
    <col min="3211" max="3211" width="4.5546875" style="122" customWidth="1"/>
    <col min="3212" max="3212" width="1.6640625" style="122" customWidth="1"/>
    <col min="3213" max="3213" width="10.6640625" style="122" customWidth="1"/>
    <col min="3214" max="3214" width="8.33203125" style="122" customWidth="1"/>
    <col min="3215" max="3215" width="10.6640625" style="122" customWidth="1"/>
    <col min="3216" max="3216" width="10.109375" style="122" customWidth="1"/>
    <col min="3217" max="3217" width="10.6640625" style="122" customWidth="1"/>
    <col min="3218" max="3218" width="7.6640625" style="122" customWidth="1"/>
    <col min="3219" max="3219" width="1.6640625" style="122" customWidth="1"/>
    <col min="3220" max="3220" width="15.21875" style="122" customWidth="1"/>
    <col min="3221" max="3221" width="12.33203125" style="122" customWidth="1"/>
    <col min="3222" max="3222" width="1.6640625" style="122" customWidth="1"/>
    <col min="3223" max="3223" width="2.33203125" style="122" customWidth="1"/>
    <col min="3224" max="3224" width="33.33203125" style="122" customWidth="1"/>
    <col min="3225" max="3225" width="2.33203125" style="122" bestFit="1" customWidth="1"/>
    <col min="3226" max="3226" width="14.5546875" style="122" customWidth="1"/>
    <col min="3227" max="3227" width="7.88671875" style="122" customWidth="1"/>
    <col min="3228" max="3228" width="11.6640625" style="122" customWidth="1"/>
    <col min="3229" max="3229" width="7.88671875" style="122" customWidth="1"/>
    <col min="3230" max="3230" width="11.6640625" style="122" customWidth="1"/>
    <col min="3231" max="3231" width="7.5546875" style="122" customWidth="1"/>
    <col min="3232" max="3232" width="1.6640625" style="122" customWidth="1"/>
    <col min="3233" max="3233" width="12.109375" style="122" bestFit="1" customWidth="1"/>
    <col min="3234" max="3234" width="15" style="122" customWidth="1"/>
    <col min="3235" max="3244" width="5.6640625" style="122"/>
    <col min="3245" max="3245" width="10.6640625" style="122" bestFit="1" customWidth="1"/>
    <col min="3246" max="3246" width="5.6640625" style="122"/>
    <col min="3247" max="3247" width="7" style="122" customWidth="1"/>
    <col min="3248" max="3248" width="4.5546875" style="122" customWidth="1"/>
    <col min="3249" max="3249" width="1.6640625" style="122" customWidth="1"/>
    <col min="3250" max="3250" width="2.33203125" style="122" customWidth="1"/>
    <col min="3251" max="3251" width="33.33203125" style="122" customWidth="1"/>
    <col min="3252" max="3252" width="11.109375" style="122" customWidth="1"/>
    <col min="3253" max="3253" width="11.5546875" style="122" customWidth="1"/>
    <col min="3254" max="3254" width="11.44140625" style="122" customWidth="1"/>
    <col min="3255" max="3255" width="12.88671875" style="122" customWidth="1"/>
    <col min="3256" max="3256" width="11.5546875" style="122" customWidth="1"/>
    <col min="3257" max="3257" width="11.33203125" style="122" customWidth="1"/>
    <col min="3258" max="3258" width="12" style="122" customWidth="1"/>
    <col min="3259" max="3259" width="11.5546875" style="122" customWidth="1"/>
    <col min="3260" max="3261" width="10.6640625" style="122" customWidth="1"/>
    <col min="3262" max="3263" width="0" style="122" hidden="1" customWidth="1"/>
    <col min="3264" max="3264" width="5.6640625" style="122"/>
    <col min="3265" max="3265" width="4.5546875" style="122" customWidth="1"/>
    <col min="3266" max="3266" width="11.109375" style="122" customWidth="1"/>
    <col min="3267" max="3267" width="11.5546875" style="122" customWidth="1"/>
    <col min="3268" max="3268" width="10.6640625" style="122" customWidth="1"/>
    <col min="3269" max="3269" width="10.5546875" style="122" customWidth="1"/>
    <col min="3270" max="3270" width="11.5546875" style="122" customWidth="1"/>
    <col min="3271" max="3271" width="10.6640625" style="122" customWidth="1"/>
    <col min="3272" max="3272" width="12" style="122" customWidth="1"/>
    <col min="3273" max="3273" width="11.5546875" style="122" customWidth="1"/>
    <col min="3274" max="3275" width="10.6640625" style="122" customWidth="1"/>
    <col min="3276" max="3277" width="0" style="122" hidden="1" customWidth="1"/>
    <col min="3278" max="3279" width="5.6640625" style="122"/>
    <col min="3280" max="3280" width="4.5546875" style="122" customWidth="1"/>
    <col min="3281" max="3281" width="1.6640625" style="122" customWidth="1"/>
    <col min="3282" max="3282" width="2.33203125" style="122" customWidth="1"/>
    <col min="3283" max="3283" width="33.33203125" style="122" customWidth="1"/>
    <col min="3284" max="3284" width="11.109375" style="122" customWidth="1"/>
    <col min="3285" max="3285" width="11.5546875" style="122" customWidth="1"/>
    <col min="3286" max="3286" width="10.6640625" style="122" customWidth="1"/>
    <col min="3287" max="3287" width="10.5546875" style="122" customWidth="1"/>
    <col min="3288" max="3288" width="11.5546875" style="122" customWidth="1"/>
    <col min="3289" max="3289" width="10.6640625" style="122" customWidth="1"/>
    <col min="3290" max="3290" width="12" style="122" customWidth="1"/>
    <col min="3291" max="3291" width="11.5546875" style="122" customWidth="1"/>
    <col min="3292" max="3293" width="10.6640625" style="122" customWidth="1"/>
    <col min="3294" max="3295" width="0" style="122" hidden="1" customWidth="1"/>
    <col min="3296" max="3296" width="5.6640625" style="122"/>
    <col min="3297" max="3297" width="4.5546875" style="122" customWidth="1"/>
    <col min="3298" max="3307" width="12.6640625" style="122" customWidth="1"/>
    <col min="3308" max="3309" width="0" style="122" hidden="1" customWidth="1"/>
    <col min="3310" max="3311" width="5.6640625" style="122"/>
    <col min="3312" max="3312" width="4.5546875" style="122" customWidth="1"/>
    <col min="3313" max="3313" width="1.6640625" style="122" customWidth="1"/>
    <col min="3314" max="3314" width="2.33203125" style="122" customWidth="1"/>
    <col min="3315" max="3315" width="33.33203125" style="122" customWidth="1"/>
    <col min="3316" max="3316" width="11.109375" style="122" customWidth="1"/>
    <col min="3317" max="3317" width="11.5546875" style="122" customWidth="1"/>
    <col min="3318" max="3318" width="10.6640625" style="122" customWidth="1"/>
    <col min="3319" max="3319" width="10.5546875" style="122" customWidth="1"/>
    <col min="3320" max="3320" width="11.5546875" style="122" customWidth="1"/>
    <col min="3321" max="3321" width="10.6640625" style="122" customWidth="1"/>
    <col min="3322" max="3322" width="12" style="122" customWidth="1"/>
    <col min="3323" max="3323" width="11.5546875" style="122" customWidth="1"/>
    <col min="3324" max="3325" width="10.6640625" style="122" customWidth="1"/>
    <col min="3326" max="3327" width="0" style="122" hidden="1" customWidth="1"/>
    <col min="3328" max="3328" width="5.6640625" style="122"/>
    <col min="3329" max="3329" width="4.5546875" style="122" customWidth="1"/>
    <col min="3330" max="3339" width="12.6640625" style="122" customWidth="1"/>
    <col min="3340" max="3341" width="0" style="122" hidden="1" customWidth="1"/>
    <col min="3342" max="3465" width="5.6640625" style="122"/>
    <col min="3466" max="3466" width="20.21875" style="122" bestFit="1" customWidth="1"/>
    <col min="3467" max="3467" width="4.5546875" style="122" customWidth="1"/>
    <col min="3468" max="3468" width="1.6640625" style="122" customWidth="1"/>
    <col min="3469" max="3469" width="10.6640625" style="122" customWidth="1"/>
    <col min="3470" max="3470" width="8.33203125" style="122" customWidth="1"/>
    <col min="3471" max="3471" width="10.6640625" style="122" customWidth="1"/>
    <col min="3472" max="3472" width="10.109375" style="122" customWidth="1"/>
    <col min="3473" max="3473" width="10.6640625" style="122" customWidth="1"/>
    <col min="3474" max="3474" width="7.6640625" style="122" customWidth="1"/>
    <col min="3475" max="3475" width="1.6640625" style="122" customWidth="1"/>
    <col min="3476" max="3476" width="15.21875" style="122" customWidth="1"/>
    <col min="3477" max="3477" width="12.33203125" style="122" customWidth="1"/>
    <col min="3478" max="3478" width="1.6640625" style="122" customWidth="1"/>
    <col min="3479" max="3479" width="2.33203125" style="122" customWidth="1"/>
    <col min="3480" max="3480" width="33.33203125" style="122" customWidth="1"/>
    <col min="3481" max="3481" width="2.33203125" style="122" bestFit="1" customWidth="1"/>
    <col min="3482" max="3482" width="14.5546875" style="122" customWidth="1"/>
    <col min="3483" max="3483" width="7.88671875" style="122" customWidth="1"/>
    <col min="3484" max="3484" width="11.6640625" style="122" customWidth="1"/>
    <col min="3485" max="3485" width="7.88671875" style="122" customWidth="1"/>
    <col min="3486" max="3486" width="11.6640625" style="122" customWidth="1"/>
    <col min="3487" max="3487" width="7.5546875" style="122" customWidth="1"/>
    <col min="3488" max="3488" width="1.6640625" style="122" customWidth="1"/>
    <col min="3489" max="3489" width="12.109375" style="122" bestFit="1" customWidth="1"/>
    <col min="3490" max="3490" width="15" style="122" customWidth="1"/>
    <col min="3491" max="3500" width="5.6640625" style="122"/>
    <col min="3501" max="3501" width="10.6640625" style="122" bestFit="1" customWidth="1"/>
    <col min="3502" max="3502" width="5.6640625" style="122"/>
    <col min="3503" max="3503" width="7" style="122" customWidth="1"/>
    <col min="3504" max="3504" width="4.5546875" style="122" customWidth="1"/>
    <col min="3505" max="3505" width="1.6640625" style="122" customWidth="1"/>
    <col min="3506" max="3506" width="2.33203125" style="122" customWidth="1"/>
    <col min="3507" max="3507" width="33.33203125" style="122" customWidth="1"/>
    <col min="3508" max="3508" width="11.109375" style="122" customWidth="1"/>
    <col min="3509" max="3509" width="11.5546875" style="122" customWidth="1"/>
    <col min="3510" max="3510" width="11.44140625" style="122" customWidth="1"/>
    <col min="3511" max="3511" width="12.88671875" style="122" customWidth="1"/>
    <col min="3512" max="3512" width="11.5546875" style="122" customWidth="1"/>
    <col min="3513" max="3513" width="11.33203125" style="122" customWidth="1"/>
    <col min="3514" max="3514" width="12" style="122" customWidth="1"/>
    <col min="3515" max="3515" width="11.5546875" style="122" customWidth="1"/>
    <col min="3516" max="3517" width="10.6640625" style="122" customWidth="1"/>
    <col min="3518" max="3519" width="0" style="122" hidden="1" customWidth="1"/>
    <col min="3520" max="3520" width="5.6640625" style="122"/>
    <col min="3521" max="3521" width="4.5546875" style="122" customWidth="1"/>
    <col min="3522" max="3522" width="11.109375" style="122" customWidth="1"/>
    <col min="3523" max="3523" width="11.5546875" style="122" customWidth="1"/>
    <col min="3524" max="3524" width="10.6640625" style="122" customWidth="1"/>
    <col min="3525" max="3525" width="10.5546875" style="122" customWidth="1"/>
    <col min="3526" max="3526" width="11.5546875" style="122" customWidth="1"/>
    <col min="3527" max="3527" width="10.6640625" style="122" customWidth="1"/>
    <col min="3528" max="3528" width="12" style="122" customWidth="1"/>
    <col min="3529" max="3529" width="11.5546875" style="122" customWidth="1"/>
    <col min="3530" max="3531" width="10.6640625" style="122" customWidth="1"/>
    <col min="3532" max="3533" width="0" style="122" hidden="1" customWidth="1"/>
    <col min="3534" max="3535" width="5.6640625" style="122"/>
    <col min="3536" max="3536" width="4.5546875" style="122" customWidth="1"/>
    <col min="3537" max="3537" width="1.6640625" style="122" customWidth="1"/>
    <col min="3538" max="3538" width="2.33203125" style="122" customWidth="1"/>
    <col min="3539" max="3539" width="33.33203125" style="122" customWidth="1"/>
    <col min="3540" max="3540" width="11.109375" style="122" customWidth="1"/>
    <col min="3541" max="3541" width="11.5546875" style="122" customWidth="1"/>
    <col min="3542" max="3542" width="10.6640625" style="122" customWidth="1"/>
    <col min="3543" max="3543" width="10.5546875" style="122" customWidth="1"/>
    <col min="3544" max="3544" width="11.5546875" style="122" customWidth="1"/>
    <col min="3545" max="3545" width="10.6640625" style="122" customWidth="1"/>
    <col min="3546" max="3546" width="12" style="122" customWidth="1"/>
    <col min="3547" max="3547" width="11.5546875" style="122" customWidth="1"/>
    <col min="3548" max="3549" width="10.6640625" style="122" customWidth="1"/>
    <col min="3550" max="3551" width="0" style="122" hidden="1" customWidth="1"/>
    <col min="3552" max="3552" width="5.6640625" style="122"/>
    <col min="3553" max="3553" width="4.5546875" style="122" customWidth="1"/>
    <col min="3554" max="3563" width="12.6640625" style="122" customWidth="1"/>
    <col min="3564" max="3565" width="0" style="122" hidden="1" customWidth="1"/>
    <col min="3566" max="3567" width="5.6640625" style="122"/>
    <col min="3568" max="3568" width="4.5546875" style="122" customWidth="1"/>
    <col min="3569" max="3569" width="1.6640625" style="122" customWidth="1"/>
    <col min="3570" max="3570" width="2.33203125" style="122" customWidth="1"/>
    <col min="3571" max="3571" width="33.33203125" style="122" customWidth="1"/>
    <col min="3572" max="3572" width="11.109375" style="122" customWidth="1"/>
    <col min="3573" max="3573" width="11.5546875" style="122" customWidth="1"/>
    <col min="3574" max="3574" width="10.6640625" style="122" customWidth="1"/>
    <col min="3575" max="3575" width="10.5546875" style="122" customWidth="1"/>
    <col min="3576" max="3576" width="11.5546875" style="122" customWidth="1"/>
    <col min="3577" max="3577" width="10.6640625" style="122" customWidth="1"/>
    <col min="3578" max="3578" width="12" style="122" customWidth="1"/>
    <col min="3579" max="3579" width="11.5546875" style="122" customWidth="1"/>
    <col min="3580" max="3581" width="10.6640625" style="122" customWidth="1"/>
    <col min="3582" max="3583" width="0" style="122" hidden="1" customWidth="1"/>
    <col min="3584" max="3584" width="5.6640625" style="122"/>
    <col min="3585" max="3585" width="4.5546875" style="122" customWidth="1"/>
    <col min="3586" max="3595" width="12.6640625" style="122" customWidth="1"/>
    <col min="3596" max="3597" width="0" style="122" hidden="1" customWidth="1"/>
    <col min="3598" max="3721" width="5.6640625" style="122"/>
    <col min="3722" max="3722" width="20.21875" style="122" bestFit="1" customWidth="1"/>
    <col min="3723" max="3723" width="4.5546875" style="122" customWidth="1"/>
    <col min="3724" max="3724" width="1.6640625" style="122" customWidth="1"/>
    <col min="3725" max="3725" width="10.6640625" style="122" customWidth="1"/>
    <col min="3726" max="3726" width="8.33203125" style="122" customWidth="1"/>
    <col min="3727" max="3727" width="10.6640625" style="122" customWidth="1"/>
    <col min="3728" max="3728" width="10.109375" style="122" customWidth="1"/>
    <col min="3729" max="3729" width="10.6640625" style="122" customWidth="1"/>
    <col min="3730" max="3730" width="7.6640625" style="122" customWidth="1"/>
    <col min="3731" max="3731" width="1.6640625" style="122" customWidth="1"/>
    <col min="3732" max="3732" width="15.21875" style="122" customWidth="1"/>
    <col min="3733" max="3733" width="12.33203125" style="122" customWidth="1"/>
    <col min="3734" max="3734" width="1.6640625" style="122" customWidth="1"/>
    <col min="3735" max="3735" width="2.33203125" style="122" customWidth="1"/>
    <col min="3736" max="3736" width="33.33203125" style="122" customWidth="1"/>
    <col min="3737" max="3737" width="2.33203125" style="122" bestFit="1" customWidth="1"/>
    <col min="3738" max="3738" width="14.5546875" style="122" customWidth="1"/>
    <col min="3739" max="3739" width="7.88671875" style="122" customWidth="1"/>
    <col min="3740" max="3740" width="11.6640625" style="122" customWidth="1"/>
    <col min="3741" max="3741" width="7.88671875" style="122" customWidth="1"/>
    <col min="3742" max="3742" width="11.6640625" style="122" customWidth="1"/>
    <col min="3743" max="3743" width="7.5546875" style="122" customWidth="1"/>
    <col min="3744" max="3744" width="1.6640625" style="122" customWidth="1"/>
    <col min="3745" max="3745" width="12.109375" style="122" bestFit="1" customWidth="1"/>
    <col min="3746" max="3746" width="15" style="122" customWidth="1"/>
    <col min="3747" max="3756" width="5.6640625" style="122"/>
    <col min="3757" max="3757" width="10.6640625" style="122" bestFit="1" customWidth="1"/>
    <col min="3758" max="3758" width="5.6640625" style="122"/>
    <col min="3759" max="3759" width="7" style="122" customWidth="1"/>
    <col min="3760" max="3760" width="4.5546875" style="122" customWidth="1"/>
    <col min="3761" max="3761" width="1.6640625" style="122" customWidth="1"/>
    <col min="3762" max="3762" width="2.33203125" style="122" customWidth="1"/>
    <col min="3763" max="3763" width="33.33203125" style="122" customWidth="1"/>
    <col min="3764" max="3764" width="11.109375" style="122" customWidth="1"/>
    <col min="3765" max="3765" width="11.5546875" style="122" customWidth="1"/>
    <col min="3766" max="3766" width="11.44140625" style="122" customWidth="1"/>
    <col min="3767" max="3767" width="12.88671875" style="122" customWidth="1"/>
    <col min="3768" max="3768" width="11.5546875" style="122" customWidth="1"/>
    <col min="3769" max="3769" width="11.33203125" style="122" customWidth="1"/>
    <col min="3770" max="3770" width="12" style="122" customWidth="1"/>
    <col min="3771" max="3771" width="11.5546875" style="122" customWidth="1"/>
    <col min="3772" max="3773" width="10.6640625" style="122" customWidth="1"/>
    <col min="3774" max="3775" width="0" style="122" hidden="1" customWidth="1"/>
    <col min="3776" max="3776" width="5.6640625" style="122"/>
    <col min="3777" max="3777" width="4.5546875" style="122" customWidth="1"/>
    <col min="3778" max="3778" width="11.109375" style="122" customWidth="1"/>
    <col min="3779" max="3779" width="11.5546875" style="122" customWidth="1"/>
    <col min="3780" max="3780" width="10.6640625" style="122" customWidth="1"/>
    <col min="3781" max="3781" width="10.5546875" style="122" customWidth="1"/>
    <col min="3782" max="3782" width="11.5546875" style="122" customWidth="1"/>
    <col min="3783" max="3783" width="10.6640625" style="122" customWidth="1"/>
    <col min="3784" max="3784" width="12" style="122" customWidth="1"/>
    <col min="3785" max="3785" width="11.5546875" style="122" customWidth="1"/>
    <col min="3786" max="3787" width="10.6640625" style="122" customWidth="1"/>
    <col min="3788" max="3789" width="0" style="122" hidden="1" customWidth="1"/>
    <col min="3790" max="3791" width="5.6640625" style="122"/>
    <col min="3792" max="3792" width="4.5546875" style="122" customWidth="1"/>
    <col min="3793" max="3793" width="1.6640625" style="122" customWidth="1"/>
    <col min="3794" max="3794" width="2.33203125" style="122" customWidth="1"/>
    <col min="3795" max="3795" width="33.33203125" style="122" customWidth="1"/>
    <col min="3796" max="3796" width="11.109375" style="122" customWidth="1"/>
    <col min="3797" max="3797" width="11.5546875" style="122" customWidth="1"/>
    <col min="3798" max="3798" width="10.6640625" style="122" customWidth="1"/>
    <col min="3799" max="3799" width="10.5546875" style="122" customWidth="1"/>
    <col min="3800" max="3800" width="11.5546875" style="122" customWidth="1"/>
    <col min="3801" max="3801" width="10.6640625" style="122" customWidth="1"/>
    <col min="3802" max="3802" width="12" style="122" customWidth="1"/>
    <col min="3803" max="3803" width="11.5546875" style="122" customWidth="1"/>
    <col min="3804" max="3805" width="10.6640625" style="122" customWidth="1"/>
    <col min="3806" max="3807" width="0" style="122" hidden="1" customWidth="1"/>
    <col min="3808" max="3808" width="5.6640625" style="122"/>
    <col min="3809" max="3809" width="4.5546875" style="122" customWidth="1"/>
    <col min="3810" max="3819" width="12.6640625" style="122" customWidth="1"/>
    <col min="3820" max="3821" width="0" style="122" hidden="1" customWidth="1"/>
    <col min="3822" max="3823" width="5.6640625" style="122"/>
    <col min="3824" max="3824" width="4.5546875" style="122" customWidth="1"/>
    <col min="3825" max="3825" width="1.6640625" style="122" customWidth="1"/>
    <col min="3826" max="3826" width="2.33203125" style="122" customWidth="1"/>
    <col min="3827" max="3827" width="33.33203125" style="122" customWidth="1"/>
    <col min="3828" max="3828" width="11.109375" style="122" customWidth="1"/>
    <col min="3829" max="3829" width="11.5546875" style="122" customWidth="1"/>
    <col min="3830" max="3830" width="10.6640625" style="122" customWidth="1"/>
    <col min="3831" max="3831" width="10.5546875" style="122" customWidth="1"/>
    <col min="3832" max="3832" width="11.5546875" style="122" customWidth="1"/>
    <col min="3833" max="3833" width="10.6640625" style="122" customWidth="1"/>
    <col min="3834" max="3834" width="12" style="122" customWidth="1"/>
    <col min="3835" max="3835" width="11.5546875" style="122" customWidth="1"/>
    <col min="3836" max="3837" width="10.6640625" style="122" customWidth="1"/>
    <col min="3838" max="3839" width="0" style="122" hidden="1" customWidth="1"/>
    <col min="3840" max="3840" width="5.6640625" style="122"/>
    <col min="3841" max="3841" width="4.5546875" style="122" customWidth="1"/>
    <col min="3842" max="3851" width="12.6640625" style="122" customWidth="1"/>
    <col min="3852" max="3853" width="0" style="122" hidden="1" customWidth="1"/>
    <col min="3854" max="3977" width="5.6640625" style="122"/>
    <col min="3978" max="3978" width="20.21875" style="122" bestFit="1" customWidth="1"/>
    <col min="3979" max="3979" width="4.5546875" style="122" customWidth="1"/>
    <col min="3980" max="3980" width="1.6640625" style="122" customWidth="1"/>
    <col min="3981" max="3981" width="10.6640625" style="122" customWidth="1"/>
    <col min="3982" max="3982" width="8.33203125" style="122" customWidth="1"/>
    <col min="3983" max="3983" width="10.6640625" style="122" customWidth="1"/>
    <col min="3984" max="3984" width="10.109375" style="122" customWidth="1"/>
    <col min="3985" max="3985" width="10.6640625" style="122" customWidth="1"/>
    <col min="3986" max="3986" width="7.6640625" style="122" customWidth="1"/>
    <col min="3987" max="3987" width="1.6640625" style="122" customWidth="1"/>
    <col min="3988" max="3988" width="15.21875" style="122" customWidth="1"/>
    <col min="3989" max="3989" width="12.33203125" style="122" customWidth="1"/>
    <col min="3990" max="3990" width="1.6640625" style="122" customWidth="1"/>
    <col min="3991" max="3991" width="2.33203125" style="122" customWidth="1"/>
    <col min="3992" max="3992" width="33.33203125" style="122" customWidth="1"/>
    <col min="3993" max="3993" width="2.33203125" style="122" bestFit="1" customWidth="1"/>
    <col min="3994" max="3994" width="14.5546875" style="122" customWidth="1"/>
    <col min="3995" max="3995" width="7.88671875" style="122" customWidth="1"/>
    <col min="3996" max="3996" width="11.6640625" style="122" customWidth="1"/>
    <col min="3997" max="3997" width="7.88671875" style="122" customWidth="1"/>
    <col min="3998" max="3998" width="11.6640625" style="122" customWidth="1"/>
    <col min="3999" max="3999" width="7.5546875" style="122" customWidth="1"/>
    <col min="4000" max="4000" width="1.6640625" style="122" customWidth="1"/>
    <col min="4001" max="4001" width="12.109375" style="122" bestFit="1" customWidth="1"/>
    <col min="4002" max="4002" width="15" style="122" customWidth="1"/>
    <col min="4003" max="4012" width="5.6640625" style="122"/>
    <col min="4013" max="4013" width="10.6640625" style="122" bestFit="1" customWidth="1"/>
    <col min="4014" max="4014" width="5.6640625" style="122"/>
    <col min="4015" max="4015" width="7" style="122" customWidth="1"/>
    <col min="4016" max="4016" width="4.5546875" style="122" customWidth="1"/>
    <col min="4017" max="4017" width="1.6640625" style="122" customWidth="1"/>
    <col min="4018" max="4018" width="2.33203125" style="122" customWidth="1"/>
    <col min="4019" max="4019" width="33.33203125" style="122" customWidth="1"/>
    <col min="4020" max="4020" width="11.109375" style="122" customWidth="1"/>
    <col min="4021" max="4021" width="11.5546875" style="122" customWidth="1"/>
    <col min="4022" max="4022" width="11.44140625" style="122" customWidth="1"/>
    <col min="4023" max="4023" width="12.88671875" style="122" customWidth="1"/>
    <col min="4024" max="4024" width="11.5546875" style="122" customWidth="1"/>
    <col min="4025" max="4025" width="11.33203125" style="122" customWidth="1"/>
    <col min="4026" max="4026" width="12" style="122" customWidth="1"/>
    <col min="4027" max="4027" width="11.5546875" style="122" customWidth="1"/>
    <col min="4028" max="4029" width="10.6640625" style="122" customWidth="1"/>
    <col min="4030" max="4031" width="0" style="122" hidden="1" customWidth="1"/>
    <col min="4032" max="4032" width="5.6640625" style="122"/>
    <col min="4033" max="4033" width="4.5546875" style="122" customWidth="1"/>
    <col min="4034" max="4034" width="11.109375" style="122" customWidth="1"/>
    <col min="4035" max="4035" width="11.5546875" style="122" customWidth="1"/>
    <col min="4036" max="4036" width="10.6640625" style="122" customWidth="1"/>
    <col min="4037" max="4037" width="10.5546875" style="122" customWidth="1"/>
    <col min="4038" max="4038" width="11.5546875" style="122" customWidth="1"/>
    <col min="4039" max="4039" width="10.6640625" style="122" customWidth="1"/>
    <col min="4040" max="4040" width="12" style="122" customWidth="1"/>
    <col min="4041" max="4041" width="11.5546875" style="122" customWidth="1"/>
    <col min="4042" max="4043" width="10.6640625" style="122" customWidth="1"/>
    <col min="4044" max="4045" width="0" style="122" hidden="1" customWidth="1"/>
    <col min="4046" max="4047" width="5.6640625" style="122"/>
    <col min="4048" max="4048" width="4.5546875" style="122" customWidth="1"/>
    <col min="4049" max="4049" width="1.6640625" style="122" customWidth="1"/>
    <col min="4050" max="4050" width="2.33203125" style="122" customWidth="1"/>
    <col min="4051" max="4051" width="33.33203125" style="122" customWidth="1"/>
    <col min="4052" max="4052" width="11.109375" style="122" customWidth="1"/>
    <col min="4053" max="4053" width="11.5546875" style="122" customWidth="1"/>
    <col min="4054" max="4054" width="10.6640625" style="122" customWidth="1"/>
    <col min="4055" max="4055" width="10.5546875" style="122" customWidth="1"/>
    <col min="4056" max="4056" width="11.5546875" style="122" customWidth="1"/>
    <col min="4057" max="4057" width="10.6640625" style="122" customWidth="1"/>
    <col min="4058" max="4058" width="12" style="122" customWidth="1"/>
    <col min="4059" max="4059" width="11.5546875" style="122" customWidth="1"/>
    <col min="4060" max="4061" width="10.6640625" style="122" customWidth="1"/>
    <col min="4062" max="4063" width="0" style="122" hidden="1" customWidth="1"/>
    <col min="4064" max="4064" width="5.6640625" style="122"/>
    <col min="4065" max="4065" width="4.5546875" style="122" customWidth="1"/>
    <col min="4066" max="4075" width="12.6640625" style="122" customWidth="1"/>
    <col min="4076" max="4077" width="0" style="122" hidden="1" customWidth="1"/>
    <col min="4078" max="4079" width="5.6640625" style="122"/>
    <col min="4080" max="4080" width="4.5546875" style="122" customWidth="1"/>
    <col min="4081" max="4081" width="1.6640625" style="122" customWidth="1"/>
    <col min="4082" max="4082" width="2.33203125" style="122" customWidth="1"/>
    <col min="4083" max="4083" width="33.33203125" style="122" customWidth="1"/>
    <col min="4084" max="4084" width="11.109375" style="122" customWidth="1"/>
    <col min="4085" max="4085" width="11.5546875" style="122" customWidth="1"/>
    <col min="4086" max="4086" width="10.6640625" style="122" customWidth="1"/>
    <col min="4087" max="4087" width="10.5546875" style="122" customWidth="1"/>
    <col min="4088" max="4088" width="11.5546875" style="122" customWidth="1"/>
    <col min="4089" max="4089" width="10.6640625" style="122" customWidth="1"/>
    <col min="4090" max="4090" width="12" style="122" customWidth="1"/>
    <col min="4091" max="4091" width="11.5546875" style="122" customWidth="1"/>
    <col min="4092" max="4093" width="10.6640625" style="122" customWidth="1"/>
    <col min="4094" max="4095" width="0" style="122" hidden="1" customWidth="1"/>
    <col min="4096" max="4096" width="5.6640625" style="122"/>
    <col min="4097" max="4097" width="4.5546875" style="122" customWidth="1"/>
    <col min="4098" max="4107" width="12.6640625" style="122" customWidth="1"/>
    <col min="4108" max="4109" width="0" style="122" hidden="1" customWidth="1"/>
    <col min="4110" max="4233" width="5.6640625" style="122"/>
    <col min="4234" max="4234" width="20.21875" style="122" bestFit="1" customWidth="1"/>
    <col min="4235" max="4235" width="4.5546875" style="122" customWidth="1"/>
    <col min="4236" max="4236" width="1.6640625" style="122" customWidth="1"/>
    <col min="4237" max="4237" width="10.6640625" style="122" customWidth="1"/>
    <col min="4238" max="4238" width="8.33203125" style="122" customWidth="1"/>
    <col min="4239" max="4239" width="10.6640625" style="122" customWidth="1"/>
    <col min="4240" max="4240" width="10.109375" style="122" customWidth="1"/>
    <col min="4241" max="4241" width="10.6640625" style="122" customWidth="1"/>
    <col min="4242" max="4242" width="7.6640625" style="122" customWidth="1"/>
    <col min="4243" max="4243" width="1.6640625" style="122" customWidth="1"/>
    <col min="4244" max="4244" width="15.21875" style="122" customWidth="1"/>
    <col min="4245" max="4245" width="12.33203125" style="122" customWidth="1"/>
    <col min="4246" max="4246" width="1.6640625" style="122" customWidth="1"/>
    <col min="4247" max="4247" width="2.33203125" style="122" customWidth="1"/>
    <col min="4248" max="4248" width="33.33203125" style="122" customWidth="1"/>
    <col min="4249" max="4249" width="2.33203125" style="122" bestFit="1" customWidth="1"/>
    <col min="4250" max="4250" width="14.5546875" style="122" customWidth="1"/>
    <col min="4251" max="4251" width="7.88671875" style="122" customWidth="1"/>
    <col min="4252" max="4252" width="11.6640625" style="122" customWidth="1"/>
    <col min="4253" max="4253" width="7.88671875" style="122" customWidth="1"/>
    <col min="4254" max="4254" width="11.6640625" style="122" customWidth="1"/>
    <col min="4255" max="4255" width="7.5546875" style="122" customWidth="1"/>
    <col min="4256" max="4256" width="1.6640625" style="122" customWidth="1"/>
    <col min="4257" max="4257" width="12.109375" style="122" bestFit="1" customWidth="1"/>
    <col min="4258" max="4258" width="15" style="122" customWidth="1"/>
    <col min="4259" max="4268" width="5.6640625" style="122"/>
    <col min="4269" max="4269" width="10.6640625" style="122" bestFit="1" customWidth="1"/>
    <col min="4270" max="4270" width="5.6640625" style="122"/>
    <col min="4271" max="4271" width="7" style="122" customWidth="1"/>
    <col min="4272" max="4272" width="4.5546875" style="122" customWidth="1"/>
    <col min="4273" max="4273" width="1.6640625" style="122" customWidth="1"/>
    <col min="4274" max="4274" width="2.33203125" style="122" customWidth="1"/>
    <col min="4275" max="4275" width="33.33203125" style="122" customWidth="1"/>
    <col min="4276" max="4276" width="11.109375" style="122" customWidth="1"/>
    <col min="4277" max="4277" width="11.5546875" style="122" customWidth="1"/>
    <col min="4278" max="4278" width="11.44140625" style="122" customWidth="1"/>
    <col min="4279" max="4279" width="12.88671875" style="122" customWidth="1"/>
    <col min="4280" max="4280" width="11.5546875" style="122" customWidth="1"/>
    <col min="4281" max="4281" width="11.33203125" style="122" customWidth="1"/>
    <col min="4282" max="4282" width="12" style="122" customWidth="1"/>
    <col min="4283" max="4283" width="11.5546875" style="122" customWidth="1"/>
    <col min="4284" max="4285" width="10.6640625" style="122" customWidth="1"/>
    <col min="4286" max="4287" width="0" style="122" hidden="1" customWidth="1"/>
    <col min="4288" max="4288" width="5.6640625" style="122"/>
    <col min="4289" max="4289" width="4.5546875" style="122" customWidth="1"/>
    <col min="4290" max="4290" width="11.109375" style="122" customWidth="1"/>
    <col min="4291" max="4291" width="11.5546875" style="122" customWidth="1"/>
    <col min="4292" max="4292" width="10.6640625" style="122" customWidth="1"/>
    <col min="4293" max="4293" width="10.5546875" style="122" customWidth="1"/>
    <col min="4294" max="4294" width="11.5546875" style="122" customWidth="1"/>
    <col min="4295" max="4295" width="10.6640625" style="122" customWidth="1"/>
    <col min="4296" max="4296" width="12" style="122" customWidth="1"/>
    <col min="4297" max="4297" width="11.5546875" style="122" customWidth="1"/>
    <col min="4298" max="4299" width="10.6640625" style="122" customWidth="1"/>
    <col min="4300" max="4301" width="0" style="122" hidden="1" customWidth="1"/>
    <col min="4302" max="4303" width="5.6640625" style="122"/>
    <col min="4304" max="4304" width="4.5546875" style="122" customWidth="1"/>
    <col min="4305" max="4305" width="1.6640625" style="122" customWidth="1"/>
    <col min="4306" max="4306" width="2.33203125" style="122" customWidth="1"/>
    <col min="4307" max="4307" width="33.33203125" style="122" customWidth="1"/>
    <col min="4308" max="4308" width="11.109375" style="122" customWidth="1"/>
    <col min="4309" max="4309" width="11.5546875" style="122" customWidth="1"/>
    <col min="4310" max="4310" width="10.6640625" style="122" customWidth="1"/>
    <col min="4311" max="4311" width="10.5546875" style="122" customWidth="1"/>
    <col min="4312" max="4312" width="11.5546875" style="122" customWidth="1"/>
    <col min="4313" max="4313" width="10.6640625" style="122" customWidth="1"/>
    <col min="4314" max="4314" width="12" style="122" customWidth="1"/>
    <col min="4315" max="4315" width="11.5546875" style="122" customWidth="1"/>
    <col min="4316" max="4317" width="10.6640625" style="122" customWidth="1"/>
    <col min="4318" max="4319" width="0" style="122" hidden="1" customWidth="1"/>
    <col min="4320" max="4320" width="5.6640625" style="122"/>
    <col min="4321" max="4321" width="4.5546875" style="122" customWidth="1"/>
    <col min="4322" max="4331" width="12.6640625" style="122" customWidth="1"/>
    <col min="4332" max="4333" width="0" style="122" hidden="1" customWidth="1"/>
    <col min="4334" max="4335" width="5.6640625" style="122"/>
    <col min="4336" max="4336" width="4.5546875" style="122" customWidth="1"/>
    <col min="4337" max="4337" width="1.6640625" style="122" customWidth="1"/>
    <col min="4338" max="4338" width="2.33203125" style="122" customWidth="1"/>
    <col min="4339" max="4339" width="33.33203125" style="122" customWidth="1"/>
    <col min="4340" max="4340" width="11.109375" style="122" customWidth="1"/>
    <col min="4341" max="4341" width="11.5546875" style="122" customWidth="1"/>
    <col min="4342" max="4342" width="10.6640625" style="122" customWidth="1"/>
    <col min="4343" max="4343" width="10.5546875" style="122" customWidth="1"/>
    <col min="4344" max="4344" width="11.5546875" style="122" customWidth="1"/>
    <col min="4345" max="4345" width="10.6640625" style="122" customWidth="1"/>
    <col min="4346" max="4346" width="12" style="122" customWidth="1"/>
    <col min="4347" max="4347" width="11.5546875" style="122" customWidth="1"/>
    <col min="4348" max="4349" width="10.6640625" style="122" customWidth="1"/>
    <col min="4350" max="4351" width="0" style="122" hidden="1" customWidth="1"/>
    <col min="4352" max="4352" width="5.6640625" style="122"/>
    <col min="4353" max="4353" width="4.5546875" style="122" customWidth="1"/>
    <col min="4354" max="4363" width="12.6640625" style="122" customWidth="1"/>
    <col min="4364" max="4365" width="0" style="122" hidden="1" customWidth="1"/>
    <col min="4366" max="4489" width="5.6640625" style="122"/>
    <col min="4490" max="4490" width="20.21875" style="122" bestFit="1" customWidth="1"/>
    <col min="4491" max="4491" width="4.5546875" style="122" customWidth="1"/>
    <col min="4492" max="4492" width="1.6640625" style="122" customWidth="1"/>
    <col min="4493" max="4493" width="10.6640625" style="122" customWidth="1"/>
    <col min="4494" max="4494" width="8.33203125" style="122" customWidth="1"/>
    <col min="4495" max="4495" width="10.6640625" style="122" customWidth="1"/>
    <col min="4496" max="4496" width="10.109375" style="122" customWidth="1"/>
    <col min="4497" max="4497" width="10.6640625" style="122" customWidth="1"/>
    <col min="4498" max="4498" width="7.6640625" style="122" customWidth="1"/>
    <col min="4499" max="4499" width="1.6640625" style="122" customWidth="1"/>
    <col min="4500" max="4500" width="15.21875" style="122" customWidth="1"/>
    <col min="4501" max="4501" width="12.33203125" style="122" customWidth="1"/>
    <col min="4502" max="4502" width="1.6640625" style="122" customWidth="1"/>
    <col min="4503" max="4503" width="2.33203125" style="122" customWidth="1"/>
    <col min="4504" max="4504" width="33.33203125" style="122" customWidth="1"/>
    <col min="4505" max="4505" width="2.33203125" style="122" bestFit="1" customWidth="1"/>
    <col min="4506" max="4506" width="14.5546875" style="122" customWidth="1"/>
    <col min="4507" max="4507" width="7.88671875" style="122" customWidth="1"/>
    <col min="4508" max="4508" width="11.6640625" style="122" customWidth="1"/>
    <col min="4509" max="4509" width="7.88671875" style="122" customWidth="1"/>
    <col min="4510" max="4510" width="11.6640625" style="122" customWidth="1"/>
    <col min="4511" max="4511" width="7.5546875" style="122" customWidth="1"/>
    <col min="4512" max="4512" width="1.6640625" style="122" customWidth="1"/>
    <col min="4513" max="4513" width="12.109375" style="122" bestFit="1" customWidth="1"/>
    <col min="4514" max="4514" width="15" style="122" customWidth="1"/>
    <col min="4515" max="4524" width="5.6640625" style="122"/>
    <col min="4525" max="4525" width="10.6640625" style="122" bestFit="1" customWidth="1"/>
    <col min="4526" max="4526" width="5.6640625" style="122"/>
    <col min="4527" max="4527" width="7" style="122" customWidth="1"/>
    <col min="4528" max="4528" width="4.5546875" style="122" customWidth="1"/>
    <col min="4529" max="4529" width="1.6640625" style="122" customWidth="1"/>
    <col min="4530" max="4530" width="2.33203125" style="122" customWidth="1"/>
    <col min="4531" max="4531" width="33.33203125" style="122" customWidth="1"/>
    <col min="4532" max="4532" width="11.109375" style="122" customWidth="1"/>
    <col min="4533" max="4533" width="11.5546875" style="122" customWidth="1"/>
    <col min="4534" max="4534" width="11.44140625" style="122" customWidth="1"/>
    <col min="4535" max="4535" width="12.88671875" style="122" customWidth="1"/>
    <col min="4536" max="4536" width="11.5546875" style="122" customWidth="1"/>
    <col min="4537" max="4537" width="11.33203125" style="122" customWidth="1"/>
    <col min="4538" max="4538" width="12" style="122" customWidth="1"/>
    <col min="4539" max="4539" width="11.5546875" style="122" customWidth="1"/>
    <col min="4540" max="4541" width="10.6640625" style="122" customWidth="1"/>
    <col min="4542" max="4543" width="0" style="122" hidden="1" customWidth="1"/>
    <col min="4544" max="4544" width="5.6640625" style="122"/>
    <col min="4545" max="4545" width="4.5546875" style="122" customWidth="1"/>
    <col min="4546" max="4546" width="11.109375" style="122" customWidth="1"/>
    <col min="4547" max="4547" width="11.5546875" style="122" customWidth="1"/>
    <col min="4548" max="4548" width="10.6640625" style="122" customWidth="1"/>
    <col min="4549" max="4549" width="10.5546875" style="122" customWidth="1"/>
    <col min="4550" max="4550" width="11.5546875" style="122" customWidth="1"/>
    <col min="4551" max="4551" width="10.6640625" style="122" customWidth="1"/>
    <col min="4552" max="4552" width="12" style="122" customWidth="1"/>
    <col min="4553" max="4553" width="11.5546875" style="122" customWidth="1"/>
    <col min="4554" max="4555" width="10.6640625" style="122" customWidth="1"/>
    <col min="4556" max="4557" width="0" style="122" hidden="1" customWidth="1"/>
    <col min="4558" max="4559" width="5.6640625" style="122"/>
    <col min="4560" max="4560" width="4.5546875" style="122" customWidth="1"/>
    <col min="4561" max="4561" width="1.6640625" style="122" customWidth="1"/>
    <col min="4562" max="4562" width="2.33203125" style="122" customWidth="1"/>
    <col min="4563" max="4563" width="33.33203125" style="122" customWidth="1"/>
    <col min="4564" max="4564" width="11.109375" style="122" customWidth="1"/>
    <col min="4565" max="4565" width="11.5546875" style="122" customWidth="1"/>
    <col min="4566" max="4566" width="10.6640625" style="122" customWidth="1"/>
    <col min="4567" max="4567" width="10.5546875" style="122" customWidth="1"/>
    <col min="4568" max="4568" width="11.5546875" style="122" customWidth="1"/>
    <col min="4569" max="4569" width="10.6640625" style="122" customWidth="1"/>
    <col min="4570" max="4570" width="12" style="122" customWidth="1"/>
    <col min="4571" max="4571" width="11.5546875" style="122" customWidth="1"/>
    <col min="4572" max="4573" width="10.6640625" style="122" customWidth="1"/>
    <col min="4574" max="4575" width="0" style="122" hidden="1" customWidth="1"/>
    <col min="4576" max="4576" width="5.6640625" style="122"/>
    <col min="4577" max="4577" width="4.5546875" style="122" customWidth="1"/>
    <col min="4578" max="4587" width="12.6640625" style="122" customWidth="1"/>
    <col min="4588" max="4589" width="0" style="122" hidden="1" customWidth="1"/>
    <col min="4590" max="4591" width="5.6640625" style="122"/>
    <col min="4592" max="4592" width="4.5546875" style="122" customWidth="1"/>
    <col min="4593" max="4593" width="1.6640625" style="122" customWidth="1"/>
    <col min="4594" max="4594" width="2.33203125" style="122" customWidth="1"/>
    <col min="4595" max="4595" width="33.33203125" style="122" customWidth="1"/>
    <col min="4596" max="4596" width="11.109375" style="122" customWidth="1"/>
    <col min="4597" max="4597" width="11.5546875" style="122" customWidth="1"/>
    <col min="4598" max="4598" width="10.6640625" style="122" customWidth="1"/>
    <col min="4599" max="4599" width="10.5546875" style="122" customWidth="1"/>
    <col min="4600" max="4600" width="11.5546875" style="122" customWidth="1"/>
    <col min="4601" max="4601" width="10.6640625" style="122" customWidth="1"/>
    <col min="4602" max="4602" width="12" style="122" customWidth="1"/>
    <col min="4603" max="4603" width="11.5546875" style="122" customWidth="1"/>
    <col min="4604" max="4605" width="10.6640625" style="122" customWidth="1"/>
    <col min="4606" max="4607" width="0" style="122" hidden="1" customWidth="1"/>
    <col min="4608" max="4608" width="5.6640625" style="122"/>
    <col min="4609" max="4609" width="4.5546875" style="122" customWidth="1"/>
    <col min="4610" max="4619" width="12.6640625" style="122" customWidth="1"/>
    <col min="4620" max="4621" width="0" style="122" hidden="1" customWidth="1"/>
    <col min="4622" max="4745" width="5.6640625" style="122"/>
    <col min="4746" max="4746" width="20.21875" style="122" bestFit="1" customWidth="1"/>
    <col min="4747" max="4747" width="4.5546875" style="122" customWidth="1"/>
    <col min="4748" max="4748" width="1.6640625" style="122" customWidth="1"/>
    <col min="4749" max="4749" width="10.6640625" style="122" customWidth="1"/>
    <col min="4750" max="4750" width="8.33203125" style="122" customWidth="1"/>
    <col min="4751" max="4751" width="10.6640625" style="122" customWidth="1"/>
    <col min="4752" max="4752" width="10.109375" style="122" customWidth="1"/>
    <col min="4753" max="4753" width="10.6640625" style="122" customWidth="1"/>
    <col min="4754" max="4754" width="7.6640625" style="122" customWidth="1"/>
    <col min="4755" max="4755" width="1.6640625" style="122" customWidth="1"/>
    <col min="4756" max="4756" width="15.21875" style="122" customWidth="1"/>
    <col min="4757" max="4757" width="12.33203125" style="122" customWidth="1"/>
    <col min="4758" max="4758" width="1.6640625" style="122" customWidth="1"/>
    <col min="4759" max="4759" width="2.33203125" style="122" customWidth="1"/>
    <col min="4760" max="4760" width="33.33203125" style="122" customWidth="1"/>
    <col min="4761" max="4761" width="2.33203125" style="122" bestFit="1" customWidth="1"/>
    <col min="4762" max="4762" width="14.5546875" style="122" customWidth="1"/>
    <col min="4763" max="4763" width="7.88671875" style="122" customWidth="1"/>
    <col min="4764" max="4764" width="11.6640625" style="122" customWidth="1"/>
    <col min="4765" max="4765" width="7.88671875" style="122" customWidth="1"/>
    <col min="4766" max="4766" width="11.6640625" style="122" customWidth="1"/>
    <col min="4767" max="4767" width="7.5546875" style="122" customWidth="1"/>
    <col min="4768" max="4768" width="1.6640625" style="122" customWidth="1"/>
    <col min="4769" max="4769" width="12.109375" style="122" bestFit="1" customWidth="1"/>
    <col min="4770" max="4770" width="15" style="122" customWidth="1"/>
    <col min="4771" max="4780" width="5.6640625" style="122"/>
    <col min="4781" max="4781" width="10.6640625" style="122" bestFit="1" customWidth="1"/>
    <col min="4782" max="4782" width="5.6640625" style="122"/>
    <col min="4783" max="4783" width="7" style="122" customWidth="1"/>
    <col min="4784" max="4784" width="4.5546875" style="122" customWidth="1"/>
    <col min="4785" max="4785" width="1.6640625" style="122" customWidth="1"/>
    <col min="4786" max="4786" width="2.33203125" style="122" customWidth="1"/>
    <col min="4787" max="4787" width="33.33203125" style="122" customWidth="1"/>
    <col min="4788" max="4788" width="11.109375" style="122" customWidth="1"/>
    <col min="4789" max="4789" width="11.5546875" style="122" customWidth="1"/>
    <col min="4790" max="4790" width="11.44140625" style="122" customWidth="1"/>
    <col min="4791" max="4791" width="12.88671875" style="122" customWidth="1"/>
    <col min="4792" max="4792" width="11.5546875" style="122" customWidth="1"/>
    <col min="4793" max="4793" width="11.33203125" style="122" customWidth="1"/>
    <col min="4794" max="4794" width="12" style="122" customWidth="1"/>
    <col min="4795" max="4795" width="11.5546875" style="122" customWidth="1"/>
    <col min="4796" max="4797" width="10.6640625" style="122" customWidth="1"/>
    <col min="4798" max="4799" width="0" style="122" hidden="1" customWidth="1"/>
    <col min="4800" max="4800" width="5.6640625" style="122"/>
    <col min="4801" max="4801" width="4.5546875" style="122" customWidth="1"/>
    <col min="4802" max="4802" width="11.109375" style="122" customWidth="1"/>
    <col min="4803" max="4803" width="11.5546875" style="122" customWidth="1"/>
    <col min="4804" max="4804" width="10.6640625" style="122" customWidth="1"/>
    <col min="4805" max="4805" width="10.5546875" style="122" customWidth="1"/>
    <col min="4806" max="4806" width="11.5546875" style="122" customWidth="1"/>
    <col min="4807" max="4807" width="10.6640625" style="122" customWidth="1"/>
    <col min="4808" max="4808" width="12" style="122" customWidth="1"/>
    <col min="4809" max="4809" width="11.5546875" style="122" customWidth="1"/>
    <col min="4810" max="4811" width="10.6640625" style="122" customWidth="1"/>
    <col min="4812" max="4813" width="0" style="122" hidden="1" customWidth="1"/>
    <col min="4814" max="4815" width="5.6640625" style="122"/>
    <col min="4816" max="4816" width="4.5546875" style="122" customWidth="1"/>
    <col min="4817" max="4817" width="1.6640625" style="122" customWidth="1"/>
    <col min="4818" max="4818" width="2.33203125" style="122" customWidth="1"/>
    <col min="4819" max="4819" width="33.33203125" style="122" customWidth="1"/>
    <col min="4820" max="4820" width="11.109375" style="122" customWidth="1"/>
    <col min="4821" max="4821" width="11.5546875" style="122" customWidth="1"/>
    <col min="4822" max="4822" width="10.6640625" style="122" customWidth="1"/>
    <col min="4823" max="4823" width="10.5546875" style="122" customWidth="1"/>
    <col min="4824" max="4824" width="11.5546875" style="122" customWidth="1"/>
    <col min="4825" max="4825" width="10.6640625" style="122" customWidth="1"/>
    <col min="4826" max="4826" width="12" style="122" customWidth="1"/>
    <col min="4827" max="4827" width="11.5546875" style="122" customWidth="1"/>
    <col min="4828" max="4829" width="10.6640625" style="122" customWidth="1"/>
    <col min="4830" max="4831" width="0" style="122" hidden="1" customWidth="1"/>
    <col min="4832" max="4832" width="5.6640625" style="122"/>
    <col min="4833" max="4833" width="4.5546875" style="122" customWidth="1"/>
    <col min="4834" max="4843" width="12.6640625" style="122" customWidth="1"/>
    <col min="4844" max="4845" width="0" style="122" hidden="1" customWidth="1"/>
    <col min="4846" max="4847" width="5.6640625" style="122"/>
    <col min="4848" max="4848" width="4.5546875" style="122" customWidth="1"/>
    <col min="4849" max="4849" width="1.6640625" style="122" customWidth="1"/>
    <col min="4850" max="4850" width="2.33203125" style="122" customWidth="1"/>
    <col min="4851" max="4851" width="33.33203125" style="122" customWidth="1"/>
    <col min="4852" max="4852" width="11.109375" style="122" customWidth="1"/>
    <col min="4853" max="4853" width="11.5546875" style="122" customWidth="1"/>
    <col min="4854" max="4854" width="10.6640625" style="122" customWidth="1"/>
    <col min="4855" max="4855" width="10.5546875" style="122" customWidth="1"/>
    <col min="4856" max="4856" width="11.5546875" style="122" customWidth="1"/>
    <col min="4857" max="4857" width="10.6640625" style="122" customWidth="1"/>
    <col min="4858" max="4858" width="12" style="122" customWidth="1"/>
    <col min="4859" max="4859" width="11.5546875" style="122" customWidth="1"/>
    <col min="4860" max="4861" width="10.6640625" style="122" customWidth="1"/>
    <col min="4862" max="4863" width="0" style="122" hidden="1" customWidth="1"/>
    <col min="4864" max="4864" width="5.6640625" style="122"/>
    <col min="4865" max="4865" width="4.5546875" style="122" customWidth="1"/>
    <col min="4866" max="4875" width="12.6640625" style="122" customWidth="1"/>
    <col min="4876" max="4877" width="0" style="122" hidden="1" customWidth="1"/>
    <col min="4878" max="5001" width="5.6640625" style="122"/>
    <col min="5002" max="5002" width="20.21875" style="122" bestFit="1" customWidth="1"/>
    <col min="5003" max="5003" width="4.5546875" style="122" customWidth="1"/>
    <col min="5004" max="5004" width="1.6640625" style="122" customWidth="1"/>
    <col min="5005" max="5005" width="10.6640625" style="122" customWidth="1"/>
    <col min="5006" max="5006" width="8.33203125" style="122" customWidth="1"/>
    <col min="5007" max="5007" width="10.6640625" style="122" customWidth="1"/>
    <col min="5008" max="5008" width="10.109375" style="122" customWidth="1"/>
    <col min="5009" max="5009" width="10.6640625" style="122" customWidth="1"/>
    <col min="5010" max="5010" width="7.6640625" style="122" customWidth="1"/>
    <col min="5011" max="5011" width="1.6640625" style="122" customWidth="1"/>
    <col min="5012" max="5012" width="15.21875" style="122" customWidth="1"/>
    <col min="5013" max="5013" width="12.33203125" style="122" customWidth="1"/>
    <col min="5014" max="5014" width="1.6640625" style="122" customWidth="1"/>
    <col min="5015" max="5015" width="2.33203125" style="122" customWidth="1"/>
    <col min="5016" max="5016" width="33.33203125" style="122" customWidth="1"/>
    <col min="5017" max="5017" width="2.33203125" style="122" bestFit="1" customWidth="1"/>
    <col min="5018" max="5018" width="14.5546875" style="122" customWidth="1"/>
    <col min="5019" max="5019" width="7.88671875" style="122" customWidth="1"/>
    <col min="5020" max="5020" width="11.6640625" style="122" customWidth="1"/>
    <col min="5021" max="5021" width="7.88671875" style="122" customWidth="1"/>
    <col min="5022" max="5022" width="11.6640625" style="122" customWidth="1"/>
    <col min="5023" max="5023" width="7.5546875" style="122" customWidth="1"/>
    <col min="5024" max="5024" width="1.6640625" style="122" customWidth="1"/>
    <col min="5025" max="5025" width="12.109375" style="122" bestFit="1" customWidth="1"/>
    <col min="5026" max="5026" width="15" style="122" customWidth="1"/>
    <col min="5027" max="5036" width="5.6640625" style="122"/>
    <col min="5037" max="5037" width="10.6640625" style="122" bestFit="1" customWidth="1"/>
    <col min="5038" max="5038" width="5.6640625" style="122"/>
    <col min="5039" max="5039" width="7" style="122" customWidth="1"/>
    <col min="5040" max="5040" width="4.5546875" style="122" customWidth="1"/>
    <col min="5041" max="5041" width="1.6640625" style="122" customWidth="1"/>
    <col min="5042" max="5042" width="2.33203125" style="122" customWidth="1"/>
    <col min="5043" max="5043" width="33.33203125" style="122" customWidth="1"/>
    <col min="5044" max="5044" width="11.109375" style="122" customWidth="1"/>
    <col min="5045" max="5045" width="11.5546875" style="122" customWidth="1"/>
    <col min="5046" max="5046" width="11.44140625" style="122" customWidth="1"/>
    <col min="5047" max="5047" width="12.88671875" style="122" customWidth="1"/>
    <col min="5048" max="5048" width="11.5546875" style="122" customWidth="1"/>
    <col min="5049" max="5049" width="11.33203125" style="122" customWidth="1"/>
    <col min="5050" max="5050" width="12" style="122" customWidth="1"/>
    <col min="5051" max="5051" width="11.5546875" style="122" customWidth="1"/>
    <col min="5052" max="5053" width="10.6640625" style="122" customWidth="1"/>
    <col min="5054" max="5055" width="0" style="122" hidden="1" customWidth="1"/>
    <col min="5056" max="5056" width="5.6640625" style="122"/>
    <col min="5057" max="5057" width="4.5546875" style="122" customWidth="1"/>
    <col min="5058" max="5058" width="11.109375" style="122" customWidth="1"/>
    <col min="5059" max="5059" width="11.5546875" style="122" customWidth="1"/>
    <col min="5060" max="5060" width="10.6640625" style="122" customWidth="1"/>
    <col min="5061" max="5061" width="10.5546875" style="122" customWidth="1"/>
    <col min="5062" max="5062" width="11.5546875" style="122" customWidth="1"/>
    <col min="5063" max="5063" width="10.6640625" style="122" customWidth="1"/>
    <col min="5064" max="5064" width="12" style="122" customWidth="1"/>
    <col min="5065" max="5065" width="11.5546875" style="122" customWidth="1"/>
    <col min="5066" max="5067" width="10.6640625" style="122" customWidth="1"/>
    <col min="5068" max="5069" width="0" style="122" hidden="1" customWidth="1"/>
    <col min="5070" max="5071" width="5.6640625" style="122"/>
    <col min="5072" max="5072" width="4.5546875" style="122" customWidth="1"/>
    <col min="5073" max="5073" width="1.6640625" style="122" customWidth="1"/>
    <col min="5074" max="5074" width="2.33203125" style="122" customWidth="1"/>
    <col min="5075" max="5075" width="33.33203125" style="122" customWidth="1"/>
    <col min="5076" max="5076" width="11.109375" style="122" customWidth="1"/>
    <col min="5077" max="5077" width="11.5546875" style="122" customWidth="1"/>
    <col min="5078" max="5078" width="10.6640625" style="122" customWidth="1"/>
    <col min="5079" max="5079" width="10.5546875" style="122" customWidth="1"/>
    <col min="5080" max="5080" width="11.5546875" style="122" customWidth="1"/>
    <col min="5081" max="5081" width="10.6640625" style="122" customWidth="1"/>
    <col min="5082" max="5082" width="12" style="122" customWidth="1"/>
    <col min="5083" max="5083" width="11.5546875" style="122" customWidth="1"/>
    <col min="5084" max="5085" width="10.6640625" style="122" customWidth="1"/>
    <col min="5086" max="5087" width="0" style="122" hidden="1" customWidth="1"/>
    <col min="5088" max="5088" width="5.6640625" style="122"/>
    <col min="5089" max="5089" width="4.5546875" style="122" customWidth="1"/>
    <col min="5090" max="5099" width="12.6640625" style="122" customWidth="1"/>
    <col min="5100" max="5101" width="0" style="122" hidden="1" customWidth="1"/>
    <col min="5102" max="5103" width="5.6640625" style="122"/>
    <col min="5104" max="5104" width="4.5546875" style="122" customWidth="1"/>
    <col min="5105" max="5105" width="1.6640625" style="122" customWidth="1"/>
    <col min="5106" max="5106" width="2.33203125" style="122" customWidth="1"/>
    <col min="5107" max="5107" width="33.33203125" style="122" customWidth="1"/>
    <col min="5108" max="5108" width="11.109375" style="122" customWidth="1"/>
    <col min="5109" max="5109" width="11.5546875" style="122" customWidth="1"/>
    <col min="5110" max="5110" width="10.6640625" style="122" customWidth="1"/>
    <col min="5111" max="5111" width="10.5546875" style="122" customWidth="1"/>
    <col min="5112" max="5112" width="11.5546875" style="122" customWidth="1"/>
    <col min="5113" max="5113" width="10.6640625" style="122" customWidth="1"/>
    <col min="5114" max="5114" width="12" style="122" customWidth="1"/>
    <col min="5115" max="5115" width="11.5546875" style="122" customWidth="1"/>
    <col min="5116" max="5117" width="10.6640625" style="122" customWidth="1"/>
    <col min="5118" max="5119" width="0" style="122" hidden="1" customWidth="1"/>
    <col min="5120" max="5120" width="5.6640625" style="122"/>
    <col min="5121" max="5121" width="4.5546875" style="122" customWidth="1"/>
    <col min="5122" max="5131" width="12.6640625" style="122" customWidth="1"/>
    <col min="5132" max="5133" width="0" style="122" hidden="1" customWidth="1"/>
    <col min="5134" max="5257" width="5.6640625" style="122"/>
    <col min="5258" max="5258" width="20.21875" style="122" bestFit="1" customWidth="1"/>
    <col min="5259" max="5259" width="4.5546875" style="122" customWidth="1"/>
    <col min="5260" max="5260" width="1.6640625" style="122" customWidth="1"/>
    <col min="5261" max="5261" width="10.6640625" style="122" customWidth="1"/>
    <col min="5262" max="5262" width="8.33203125" style="122" customWidth="1"/>
    <col min="5263" max="5263" width="10.6640625" style="122" customWidth="1"/>
    <col min="5264" max="5264" width="10.109375" style="122" customWidth="1"/>
    <col min="5265" max="5265" width="10.6640625" style="122" customWidth="1"/>
    <col min="5266" max="5266" width="7.6640625" style="122" customWidth="1"/>
    <col min="5267" max="5267" width="1.6640625" style="122" customWidth="1"/>
    <col min="5268" max="5268" width="15.21875" style="122" customWidth="1"/>
    <col min="5269" max="5269" width="12.33203125" style="122" customWidth="1"/>
    <col min="5270" max="5270" width="1.6640625" style="122" customWidth="1"/>
    <col min="5271" max="5271" width="2.33203125" style="122" customWidth="1"/>
    <col min="5272" max="5272" width="33.33203125" style="122" customWidth="1"/>
    <col min="5273" max="5273" width="2.33203125" style="122" bestFit="1" customWidth="1"/>
    <col min="5274" max="5274" width="14.5546875" style="122" customWidth="1"/>
    <col min="5275" max="5275" width="7.88671875" style="122" customWidth="1"/>
    <col min="5276" max="5276" width="11.6640625" style="122" customWidth="1"/>
    <col min="5277" max="5277" width="7.88671875" style="122" customWidth="1"/>
    <col min="5278" max="5278" width="11.6640625" style="122" customWidth="1"/>
    <col min="5279" max="5279" width="7.5546875" style="122" customWidth="1"/>
    <col min="5280" max="5280" width="1.6640625" style="122" customWidth="1"/>
    <col min="5281" max="5281" width="12.109375" style="122" bestFit="1" customWidth="1"/>
    <col min="5282" max="5282" width="15" style="122" customWidth="1"/>
    <col min="5283" max="5292" width="5.6640625" style="122"/>
    <col min="5293" max="5293" width="10.6640625" style="122" bestFit="1" customWidth="1"/>
    <col min="5294" max="5294" width="5.6640625" style="122"/>
    <col min="5295" max="5295" width="7" style="122" customWidth="1"/>
    <col min="5296" max="5296" width="4.5546875" style="122" customWidth="1"/>
    <col min="5297" max="5297" width="1.6640625" style="122" customWidth="1"/>
    <col min="5298" max="5298" width="2.33203125" style="122" customWidth="1"/>
    <col min="5299" max="5299" width="33.33203125" style="122" customWidth="1"/>
    <col min="5300" max="5300" width="11.109375" style="122" customWidth="1"/>
    <col min="5301" max="5301" width="11.5546875" style="122" customWidth="1"/>
    <col min="5302" max="5302" width="11.44140625" style="122" customWidth="1"/>
    <col min="5303" max="5303" width="12.88671875" style="122" customWidth="1"/>
    <col min="5304" max="5304" width="11.5546875" style="122" customWidth="1"/>
    <col min="5305" max="5305" width="11.33203125" style="122" customWidth="1"/>
    <col min="5306" max="5306" width="12" style="122" customWidth="1"/>
    <col min="5307" max="5307" width="11.5546875" style="122" customWidth="1"/>
    <col min="5308" max="5309" width="10.6640625" style="122" customWidth="1"/>
    <col min="5310" max="5311" width="0" style="122" hidden="1" customWidth="1"/>
    <col min="5312" max="5312" width="5.6640625" style="122"/>
    <col min="5313" max="5313" width="4.5546875" style="122" customWidth="1"/>
    <col min="5314" max="5314" width="11.109375" style="122" customWidth="1"/>
    <col min="5315" max="5315" width="11.5546875" style="122" customWidth="1"/>
    <col min="5316" max="5316" width="10.6640625" style="122" customWidth="1"/>
    <col min="5317" max="5317" width="10.5546875" style="122" customWidth="1"/>
    <col min="5318" max="5318" width="11.5546875" style="122" customWidth="1"/>
    <col min="5319" max="5319" width="10.6640625" style="122" customWidth="1"/>
    <col min="5320" max="5320" width="12" style="122" customWidth="1"/>
    <col min="5321" max="5321" width="11.5546875" style="122" customWidth="1"/>
    <col min="5322" max="5323" width="10.6640625" style="122" customWidth="1"/>
    <col min="5324" max="5325" width="0" style="122" hidden="1" customWidth="1"/>
    <col min="5326" max="5327" width="5.6640625" style="122"/>
    <col min="5328" max="5328" width="4.5546875" style="122" customWidth="1"/>
    <col min="5329" max="5329" width="1.6640625" style="122" customWidth="1"/>
    <col min="5330" max="5330" width="2.33203125" style="122" customWidth="1"/>
    <col min="5331" max="5331" width="33.33203125" style="122" customWidth="1"/>
    <col min="5332" max="5332" width="11.109375" style="122" customWidth="1"/>
    <col min="5333" max="5333" width="11.5546875" style="122" customWidth="1"/>
    <col min="5334" max="5334" width="10.6640625" style="122" customWidth="1"/>
    <col min="5335" max="5335" width="10.5546875" style="122" customWidth="1"/>
    <col min="5336" max="5336" width="11.5546875" style="122" customWidth="1"/>
    <col min="5337" max="5337" width="10.6640625" style="122" customWidth="1"/>
    <col min="5338" max="5338" width="12" style="122" customWidth="1"/>
    <col min="5339" max="5339" width="11.5546875" style="122" customWidth="1"/>
    <col min="5340" max="5341" width="10.6640625" style="122" customWidth="1"/>
    <col min="5342" max="5343" width="0" style="122" hidden="1" customWidth="1"/>
    <col min="5344" max="5344" width="5.6640625" style="122"/>
    <col min="5345" max="5345" width="4.5546875" style="122" customWidth="1"/>
    <col min="5346" max="5355" width="12.6640625" style="122" customWidth="1"/>
    <col min="5356" max="5357" width="0" style="122" hidden="1" customWidth="1"/>
    <col min="5358" max="5359" width="5.6640625" style="122"/>
    <col min="5360" max="5360" width="4.5546875" style="122" customWidth="1"/>
    <col min="5361" max="5361" width="1.6640625" style="122" customWidth="1"/>
    <col min="5362" max="5362" width="2.33203125" style="122" customWidth="1"/>
    <col min="5363" max="5363" width="33.33203125" style="122" customWidth="1"/>
    <col min="5364" max="5364" width="11.109375" style="122" customWidth="1"/>
    <col min="5365" max="5365" width="11.5546875" style="122" customWidth="1"/>
    <col min="5366" max="5366" width="10.6640625" style="122" customWidth="1"/>
    <col min="5367" max="5367" width="10.5546875" style="122" customWidth="1"/>
    <col min="5368" max="5368" width="11.5546875" style="122" customWidth="1"/>
    <col min="5369" max="5369" width="10.6640625" style="122" customWidth="1"/>
    <col min="5370" max="5370" width="12" style="122" customWidth="1"/>
    <col min="5371" max="5371" width="11.5546875" style="122" customWidth="1"/>
    <col min="5372" max="5373" width="10.6640625" style="122" customWidth="1"/>
    <col min="5374" max="5375" width="0" style="122" hidden="1" customWidth="1"/>
    <col min="5376" max="5376" width="5.6640625" style="122"/>
    <col min="5377" max="5377" width="4.5546875" style="122" customWidth="1"/>
    <col min="5378" max="5387" width="12.6640625" style="122" customWidth="1"/>
    <col min="5388" max="5389" width="0" style="122" hidden="1" customWidth="1"/>
    <col min="5390" max="5513" width="5.6640625" style="122"/>
    <col min="5514" max="5514" width="20.21875" style="122" bestFit="1" customWidth="1"/>
    <col min="5515" max="5515" width="4.5546875" style="122" customWidth="1"/>
    <col min="5516" max="5516" width="1.6640625" style="122" customWidth="1"/>
    <col min="5517" max="5517" width="10.6640625" style="122" customWidth="1"/>
    <col min="5518" max="5518" width="8.33203125" style="122" customWidth="1"/>
    <col min="5519" max="5519" width="10.6640625" style="122" customWidth="1"/>
    <col min="5520" max="5520" width="10.109375" style="122" customWidth="1"/>
    <col min="5521" max="5521" width="10.6640625" style="122" customWidth="1"/>
    <col min="5522" max="5522" width="7.6640625" style="122" customWidth="1"/>
    <col min="5523" max="5523" width="1.6640625" style="122" customWidth="1"/>
    <col min="5524" max="5524" width="15.21875" style="122" customWidth="1"/>
    <col min="5525" max="5525" width="12.33203125" style="122" customWidth="1"/>
    <col min="5526" max="5526" width="1.6640625" style="122" customWidth="1"/>
    <col min="5527" max="5527" width="2.33203125" style="122" customWidth="1"/>
    <col min="5528" max="5528" width="33.33203125" style="122" customWidth="1"/>
    <col min="5529" max="5529" width="2.33203125" style="122" bestFit="1" customWidth="1"/>
    <col min="5530" max="5530" width="14.5546875" style="122" customWidth="1"/>
    <col min="5531" max="5531" width="7.88671875" style="122" customWidth="1"/>
    <col min="5532" max="5532" width="11.6640625" style="122" customWidth="1"/>
    <col min="5533" max="5533" width="7.88671875" style="122" customWidth="1"/>
    <col min="5534" max="5534" width="11.6640625" style="122" customWidth="1"/>
    <col min="5535" max="5535" width="7.5546875" style="122" customWidth="1"/>
    <col min="5536" max="5536" width="1.6640625" style="122" customWidth="1"/>
    <col min="5537" max="5537" width="12.109375" style="122" bestFit="1" customWidth="1"/>
    <col min="5538" max="5538" width="15" style="122" customWidth="1"/>
    <col min="5539" max="5548" width="5.6640625" style="122"/>
    <col min="5549" max="5549" width="10.6640625" style="122" bestFit="1" customWidth="1"/>
    <col min="5550" max="5550" width="5.6640625" style="122"/>
    <col min="5551" max="5551" width="7" style="122" customWidth="1"/>
    <col min="5552" max="5552" width="4.5546875" style="122" customWidth="1"/>
    <col min="5553" max="5553" width="1.6640625" style="122" customWidth="1"/>
    <col min="5554" max="5554" width="2.33203125" style="122" customWidth="1"/>
    <col min="5555" max="5555" width="33.33203125" style="122" customWidth="1"/>
    <col min="5556" max="5556" width="11.109375" style="122" customWidth="1"/>
    <col min="5557" max="5557" width="11.5546875" style="122" customWidth="1"/>
    <col min="5558" max="5558" width="11.44140625" style="122" customWidth="1"/>
    <col min="5559" max="5559" width="12.88671875" style="122" customWidth="1"/>
    <col min="5560" max="5560" width="11.5546875" style="122" customWidth="1"/>
    <col min="5561" max="5561" width="11.33203125" style="122" customWidth="1"/>
    <col min="5562" max="5562" width="12" style="122" customWidth="1"/>
    <col min="5563" max="5563" width="11.5546875" style="122" customWidth="1"/>
    <col min="5564" max="5565" width="10.6640625" style="122" customWidth="1"/>
    <col min="5566" max="5567" width="0" style="122" hidden="1" customWidth="1"/>
    <col min="5568" max="5568" width="5.6640625" style="122"/>
    <col min="5569" max="5569" width="4.5546875" style="122" customWidth="1"/>
    <col min="5570" max="5570" width="11.109375" style="122" customWidth="1"/>
    <col min="5571" max="5571" width="11.5546875" style="122" customWidth="1"/>
    <col min="5572" max="5572" width="10.6640625" style="122" customWidth="1"/>
    <col min="5573" max="5573" width="10.5546875" style="122" customWidth="1"/>
    <col min="5574" max="5574" width="11.5546875" style="122" customWidth="1"/>
    <col min="5575" max="5575" width="10.6640625" style="122" customWidth="1"/>
    <col min="5576" max="5576" width="12" style="122" customWidth="1"/>
    <col min="5577" max="5577" width="11.5546875" style="122" customWidth="1"/>
    <col min="5578" max="5579" width="10.6640625" style="122" customWidth="1"/>
    <col min="5580" max="5581" width="0" style="122" hidden="1" customWidth="1"/>
    <col min="5582" max="5583" width="5.6640625" style="122"/>
    <col min="5584" max="5584" width="4.5546875" style="122" customWidth="1"/>
    <col min="5585" max="5585" width="1.6640625" style="122" customWidth="1"/>
    <col min="5586" max="5586" width="2.33203125" style="122" customWidth="1"/>
    <col min="5587" max="5587" width="33.33203125" style="122" customWidth="1"/>
    <col min="5588" max="5588" width="11.109375" style="122" customWidth="1"/>
    <col min="5589" max="5589" width="11.5546875" style="122" customWidth="1"/>
    <col min="5590" max="5590" width="10.6640625" style="122" customWidth="1"/>
    <col min="5591" max="5591" width="10.5546875" style="122" customWidth="1"/>
    <col min="5592" max="5592" width="11.5546875" style="122" customWidth="1"/>
    <col min="5593" max="5593" width="10.6640625" style="122" customWidth="1"/>
    <col min="5594" max="5594" width="12" style="122" customWidth="1"/>
    <col min="5595" max="5595" width="11.5546875" style="122" customWidth="1"/>
    <col min="5596" max="5597" width="10.6640625" style="122" customWidth="1"/>
    <col min="5598" max="5599" width="0" style="122" hidden="1" customWidth="1"/>
    <col min="5600" max="5600" width="5.6640625" style="122"/>
    <col min="5601" max="5601" width="4.5546875" style="122" customWidth="1"/>
    <col min="5602" max="5611" width="12.6640625" style="122" customWidth="1"/>
    <col min="5612" max="5613" width="0" style="122" hidden="1" customWidth="1"/>
    <col min="5614" max="5615" width="5.6640625" style="122"/>
    <col min="5616" max="5616" width="4.5546875" style="122" customWidth="1"/>
    <col min="5617" max="5617" width="1.6640625" style="122" customWidth="1"/>
    <col min="5618" max="5618" width="2.33203125" style="122" customWidth="1"/>
    <col min="5619" max="5619" width="33.33203125" style="122" customWidth="1"/>
    <col min="5620" max="5620" width="11.109375" style="122" customWidth="1"/>
    <col min="5621" max="5621" width="11.5546875" style="122" customWidth="1"/>
    <col min="5622" max="5622" width="10.6640625" style="122" customWidth="1"/>
    <col min="5623" max="5623" width="10.5546875" style="122" customWidth="1"/>
    <col min="5624" max="5624" width="11.5546875" style="122" customWidth="1"/>
    <col min="5625" max="5625" width="10.6640625" style="122" customWidth="1"/>
    <col min="5626" max="5626" width="12" style="122" customWidth="1"/>
    <col min="5627" max="5627" width="11.5546875" style="122" customWidth="1"/>
    <col min="5628" max="5629" width="10.6640625" style="122" customWidth="1"/>
    <col min="5630" max="5631" width="0" style="122" hidden="1" customWidth="1"/>
    <col min="5632" max="5632" width="5.6640625" style="122"/>
    <col min="5633" max="5633" width="4.5546875" style="122" customWidth="1"/>
    <col min="5634" max="5643" width="12.6640625" style="122" customWidth="1"/>
    <col min="5644" max="5645" width="0" style="122" hidden="1" customWidth="1"/>
    <col min="5646" max="5769" width="5.6640625" style="122"/>
    <col min="5770" max="5770" width="20.21875" style="122" bestFit="1" customWidth="1"/>
    <col min="5771" max="5771" width="4.5546875" style="122" customWidth="1"/>
    <col min="5772" max="5772" width="1.6640625" style="122" customWidth="1"/>
    <col min="5773" max="5773" width="10.6640625" style="122" customWidth="1"/>
    <col min="5774" max="5774" width="8.33203125" style="122" customWidth="1"/>
    <col min="5775" max="5775" width="10.6640625" style="122" customWidth="1"/>
    <col min="5776" max="5776" width="10.109375" style="122" customWidth="1"/>
    <col min="5777" max="5777" width="10.6640625" style="122" customWidth="1"/>
    <col min="5778" max="5778" width="7.6640625" style="122" customWidth="1"/>
    <col min="5779" max="5779" width="1.6640625" style="122" customWidth="1"/>
    <col min="5780" max="5780" width="15.21875" style="122" customWidth="1"/>
    <col min="5781" max="5781" width="12.33203125" style="122" customWidth="1"/>
    <col min="5782" max="5782" width="1.6640625" style="122" customWidth="1"/>
    <col min="5783" max="5783" width="2.33203125" style="122" customWidth="1"/>
    <col min="5784" max="5784" width="33.33203125" style="122" customWidth="1"/>
    <col min="5785" max="5785" width="2.33203125" style="122" bestFit="1" customWidth="1"/>
    <col min="5786" max="5786" width="14.5546875" style="122" customWidth="1"/>
    <col min="5787" max="5787" width="7.88671875" style="122" customWidth="1"/>
    <col min="5788" max="5788" width="11.6640625" style="122" customWidth="1"/>
    <col min="5789" max="5789" width="7.88671875" style="122" customWidth="1"/>
    <col min="5790" max="5790" width="11.6640625" style="122" customWidth="1"/>
    <col min="5791" max="5791" width="7.5546875" style="122" customWidth="1"/>
    <col min="5792" max="5792" width="1.6640625" style="122" customWidth="1"/>
    <col min="5793" max="5793" width="12.109375" style="122" bestFit="1" customWidth="1"/>
    <col min="5794" max="5794" width="15" style="122" customWidth="1"/>
    <col min="5795" max="5804" width="5.6640625" style="122"/>
    <col min="5805" max="5805" width="10.6640625" style="122" bestFit="1" customWidth="1"/>
    <col min="5806" max="5806" width="5.6640625" style="122"/>
    <col min="5807" max="5807" width="7" style="122" customWidth="1"/>
    <col min="5808" max="5808" width="4.5546875" style="122" customWidth="1"/>
    <col min="5809" max="5809" width="1.6640625" style="122" customWidth="1"/>
    <col min="5810" max="5810" width="2.33203125" style="122" customWidth="1"/>
    <col min="5811" max="5811" width="33.33203125" style="122" customWidth="1"/>
    <col min="5812" max="5812" width="11.109375" style="122" customWidth="1"/>
    <col min="5813" max="5813" width="11.5546875" style="122" customWidth="1"/>
    <col min="5814" max="5814" width="11.44140625" style="122" customWidth="1"/>
    <col min="5815" max="5815" width="12.88671875" style="122" customWidth="1"/>
    <col min="5816" max="5816" width="11.5546875" style="122" customWidth="1"/>
    <col min="5817" max="5817" width="11.33203125" style="122" customWidth="1"/>
    <col min="5818" max="5818" width="12" style="122" customWidth="1"/>
    <col min="5819" max="5819" width="11.5546875" style="122" customWidth="1"/>
    <col min="5820" max="5821" width="10.6640625" style="122" customWidth="1"/>
    <col min="5822" max="5823" width="0" style="122" hidden="1" customWidth="1"/>
    <col min="5824" max="5824" width="5.6640625" style="122"/>
    <col min="5825" max="5825" width="4.5546875" style="122" customWidth="1"/>
    <col min="5826" max="5826" width="11.109375" style="122" customWidth="1"/>
    <col min="5827" max="5827" width="11.5546875" style="122" customWidth="1"/>
    <col min="5828" max="5828" width="10.6640625" style="122" customWidth="1"/>
    <col min="5829" max="5829" width="10.5546875" style="122" customWidth="1"/>
    <col min="5830" max="5830" width="11.5546875" style="122" customWidth="1"/>
    <col min="5831" max="5831" width="10.6640625" style="122" customWidth="1"/>
    <col min="5832" max="5832" width="12" style="122" customWidth="1"/>
    <col min="5833" max="5833" width="11.5546875" style="122" customWidth="1"/>
    <col min="5834" max="5835" width="10.6640625" style="122" customWidth="1"/>
    <col min="5836" max="5837" width="0" style="122" hidden="1" customWidth="1"/>
    <col min="5838" max="5839" width="5.6640625" style="122"/>
    <col min="5840" max="5840" width="4.5546875" style="122" customWidth="1"/>
    <col min="5841" max="5841" width="1.6640625" style="122" customWidth="1"/>
    <col min="5842" max="5842" width="2.33203125" style="122" customWidth="1"/>
    <col min="5843" max="5843" width="33.33203125" style="122" customWidth="1"/>
    <col min="5844" max="5844" width="11.109375" style="122" customWidth="1"/>
    <col min="5845" max="5845" width="11.5546875" style="122" customWidth="1"/>
    <col min="5846" max="5846" width="10.6640625" style="122" customWidth="1"/>
    <col min="5847" max="5847" width="10.5546875" style="122" customWidth="1"/>
    <col min="5848" max="5848" width="11.5546875" style="122" customWidth="1"/>
    <col min="5849" max="5849" width="10.6640625" style="122" customWidth="1"/>
    <col min="5850" max="5850" width="12" style="122" customWidth="1"/>
    <col min="5851" max="5851" width="11.5546875" style="122" customWidth="1"/>
    <col min="5852" max="5853" width="10.6640625" style="122" customWidth="1"/>
    <col min="5854" max="5855" width="0" style="122" hidden="1" customWidth="1"/>
    <col min="5856" max="5856" width="5.6640625" style="122"/>
    <col min="5857" max="5857" width="4.5546875" style="122" customWidth="1"/>
    <col min="5858" max="5867" width="12.6640625" style="122" customWidth="1"/>
    <col min="5868" max="5869" width="0" style="122" hidden="1" customWidth="1"/>
    <col min="5870" max="5871" width="5.6640625" style="122"/>
    <col min="5872" max="5872" width="4.5546875" style="122" customWidth="1"/>
    <col min="5873" max="5873" width="1.6640625" style="122" customWidth="1"/>
    <col min="5874" max="5874" width="2.33203125" style="122" customWidth="1"/>
    <col min="5875" max="5875" width="33.33203125" style="122" customWidth="1"/>
    <col min="5876" max="5876" width="11.109375" style="122" customWidth="1"/>
    <col min="5877" max="5877" width="11.5546875" style="122" customWidth="1"/>
    <col min="5878" max="5878" width="10.6640625" style="122" customWidth="1"/>
    <col min="5879" max="5879" width="10.5546875" style="122" customWidth="1"/>
    <col min="5880" max="5880" width="11.5546875" style="122" customWidth="1"/>
    <col min="5881" max="5881" width="10.6640625" style="122" customWidth="1"/>
    <col min="5882" max="5882" width="12" style="122" customWidth="1"/>
    <col min="5883" max="5883" width="11.5546875" style="122" customWidth="1"/>
    <col min="5884" max="5885" width="10.6640625" style="122" customWidth="1"/>
    <col min="5886" max="5887" width="0" style="122" hidden="1" customWidth="1"/>
    <col min="5888" max="5888" width="5.6640625" style="122"/>
    <col min="5889" max="5889" width="4.5546875" style="122" customWidth="1"/>
    <col min="5890" max="5899" width="12.6640625" style="122" customWidth="1"/>
    <col min="5900" max="5901" width="0" style="122" hidden="1" customWidth="1"/>
    <col min="5902" max="6025" width="5.6640625" style="122"/>
    <col min="6026" max="6026" width="20.21875" style="122" bestFit="1" customWidth="1"/>
    <col min="6027" max="6027" width="4.5546875" style="122" customWidth="1"/>
    <col min="6028" max="6028" width="1.6640625" style="122" customWidth="1"/>
    <col min="6029" max="6029" width="10.6640625" style="122" customWidth="1"/>
    <col min="6030" max="6030" width="8.33203125" style="122" customWidth="1"/>
    <col min="6031" max="6031" width="10.6640625" style="122" customWidth="1"/>
    <col min="6032" max="6032" width="10.109375" style="122" customWidth="1"/>
    <col min="6033" max="6033" width="10.6640625" style="122" customWidth="1"/>
    <col min="6034" max="6034" width="7.6640625" style="122" customWidth="1"/>
    <col min="6035" max="6035" width="1.6640625" style="122" customWidth="1"/>
    <col min="6036" max="6036" width="15.21875" style="122" customWidth="1"/>
    <col min="6037" max="6037" width="12.33203125" style="122" customWidth="1"/>
    <col min="6038" max="6038" width="1.6640625" style="122" customWidth="1"/>
    <col min="6039" max="6039" width="2.33203125" style="122" customWidth="1"/>
    <col min="6040" max="6040" width="33.33203125" style="122" customWidth="1"/>
    <col min="6041" max="6041" width="2.33203125" style="122" bestFit="1" customWidth="1"/>
    <col min="6042" max="6042" width="14.5546875" style="122" customWidth="1"/>
    <col min="6043" max="6043" width="7.88671875" style="122" customWidth="1"/>
    <col min="6044" max="6044" width="11.6640625" style="122" customWidth="1"/>
    <col min="6045" max="6045" width="7.88671875" style="122" customWidth="1"/>
    <col min="6046" max="6046" width="11.6640625" style="122" customWidth="1"/>
    <col min="6047" max="6047" width="7.5546875" style="122" customWidth="1"/>
    <col min="6048" max="6048" width="1.6640625" style="122" customWidth="1"/>
    <col min="6049" max="6049" width="12.109375" style="122" bestFit="1" customWidth="1"/>
    <col min="6050" max="6050" width="15" style="122" customWidth="1"/>
    <col min="6051" max="6060" width="5.6640625" style="122"/>
    <col min="6061" max="6061" width="10.6640625" style="122" bestFit="1" customWidth="1"/>
    <col min="6062" max="6062" width="5.6640625" style="122"/>
    <col min="6063" max="6063" width="7" style="122" customWidth="1"/>
    <col min="6064" max="6064" width="4.5546875" style="122" customWidth="1"/>
    <col min="6065" max="6065" width="1.6640625" style="122" customWidth="1"/>
    <col min="6066" max="6066" width="2.33203125" style="122" customWidth="1"/>
    <col min="6067" max="6067" width="33.33203125" style="122" customWidth="1"/>
    <col min="6068" max="6068" width="11.109375" style="122" customWidth="1"/>
    <col min="6069" max="6069" width="11.5546875" style="122" customWidth="1"/>
    <col min="6070" max="6070" width="11.44140625" style="122" customWidth="1"/>
    <col min="6071" max="6071" width="12.88671875" style="122" customWidth="1"/>
    <col min="6072" max="6072" width="11.5546875" style="122" customWidth="1"/>
    <col min="6073" max="6073" width="11.33203125" style="122" customWidth="1"/>
    <col min="6074" max="6074" width="12" style="122" customWidth="1"/>
    <col min="6075" max="6075" width="11.5546875" style="122" customWidth="1"/>
    <col min="6076" max="6077" width="10.6640625" style="122" customWidth="1"/>
    <col min="6078" max="6079" width="0" style="122" hidden="1" customWidth="1"/>
    <col min="6080" max="6080" width="5.6640625" style="122"/>
    <col min="6081" max="6081" width="4.5546875" style="122" customWidth="1"/>
    <col min="6082" max="6082" width="11.109375" style="122" customWidth="1"/>
    <col min="6083" max="6083" width="11.5546875" style="122" customWidth="1"/>
    <col min="6084" max="6084" width="10.6640625" style="122" customWidth="1"/>
    <col min="6085" max="6085" width="10.5546875" style="122" customWidth="1"/>
    <col min="6086" max="6086" width="11.5546875" style="122" customWidth="1"/>
    <col min="6087" max="6087" width="10.6640625" style="122" customWidth="1"/>
    <col min="6088" max="6088" width="12" style="122" customWidth="1"/>
    <col min="6089" max="6089" width="11.5546875" style="122" customWidth="1"/>
    <col min="6090" max="6091" width="10.6640625" style="122" customWidth="1"/>
    <col min="6092" max="6093" width="0" style="122" hidden="1" customWidth="1"/>
    <col min="6094" max="6095" width="5.6640625" style="122"/>
    <col min="6096" max="6096" width="4.5546875" style="122" customWidth="1"/>
    <col min="6097" max="6097" width="1.6640625" style="122" customWidth="1"/>
    <col min="6098" max="6098" width="2.33203125" style="122" customWidth="1"/>
    <col min="6099" max="6099" width="33.33203125" style="122" customWidth="1"/>
    <col min="6100" max="6100" width="11.109375" style="122" customWidth="1"/>
    <col min="6101" max="6101" width="11.5546875" style="122" customWidth="1"/>
    <col min="6102" max="6102" width="10.6640625" style="122" customWidth="1"/>
    <col min="6103" max="6103" width="10.5546875" style="122" customWidth="1"/>
    <col min="6104" max="6104" width="11.5546875" style="122" customWidth="1"/>
    <col min="6105" max="6105" width="10.6640625" style="122" customWidth="1"/>
    <col min="6106" max="6106" width="12" style="122" customWidth="1"/>
    <col min="6107" max="6107" width="11.5546875" style="122" customWidth="1"/>
    <col min="6108" max="6109" width="10.6640625" style="122" customWidth="1"/>
    <col min="6110" max="6111" width="0" style="122" hidden="1" customWidth="1"/>
    <col min="6112" max="6112" width="5.6640625" style="122"/>
    <col min="6113" max="6113" width="4.5546875" style="122" customWidth="1"/>
    <col min="6114" max="6123" width="12.6640625" style="122" customWidth="1"/>
    <col min="6124" max="6125" width="0" style="122" hidden="1" customWidth="1"/>
    <col min="6126" max="6127" width="5.6640625" style="122"/>
    <col min="6128" max="6128" width="4.5546875" style="122" customWidth="1"/>
    <col min="6129" max="6129" width="1.6640625" style="122" customWidth="1"/>
    <col min="6130" max="6130" width="2.33203125" style="122" customWidth="1"/>
    <col min="6131" max="6131" width="33.33203125" style="122" customWidth="1"/>
    <col min="6132" max="6132" width="11.109375" style="122" customWidth="1"/>
    <col min="6133" max="6133" width="11.5546875" style="122" customWidth="1"/>
    <col min="6134" max="6134" width="10.6640625" style="122" customWidth="1"/>
    <col min="6135" max="6135" width="10.5546875" style="122" customWidth="1"/>
    <col min="6136" max="6136" width="11.5546875" style="122" customWidth="1"/>
    <col min="6137" max="6137" width="10.6640625" style="122" customWidth="1"/>
    <col min="6138" max="6138" width="12" style="122" customWidth="1"/>
    <col min="6139" max="6139" width="11.5546875" style="122" customWidth="1"/>
    <col min="6140" max="6141" width="10.6640625" style="122" customWidth="1"/>
    <col min="6142" max="6143" width="0" style="122" hidden="1" customWidth="1"/>
    <col min="6144" max="6144" width="5.6640625" style="122"/>
    <col min="6145" max="6145" width="4.5546875" style="122" customWidth="1"/>
    <col min="6146" max="6155" width="12.6640625" style="122" customWidth="1"/>
    <col min="6156" max="6157" width="0" style="122" hidden="1" customWidth="1"/>
    <col min="6158" max="6281" width="5.6640625" style="122"/>
    <col min="6282" max="6282" width="20.21875" style="122" bestFit="1" customWidth="1"/>
    <col min="6283" max="6283" width="4.5546875" style="122" customWidth="1"/>
    <col min="6284" max="6284" width="1.6640625" style="122" customWidth="1"/>
    <col min="6285" max="6285" width="10.6640625" style="122" customWidth="1"/>
    <col min="6286" max="6286" width="8.33203125" style="122" customWidth="1"/>
    <col min="6287" max="6287" width="10.6640625" style="122" customWidth="1"/>
    <col min="6288" max="6288" width="10.109375" style="122" customWidth="1"/>
    <col min="6289" max="6289" width="10.6640625" style="122" customWidth="1"/>
    <col min="6290" max="6290" width="7.6640625" style="122" customWidth="1"/>
    <col min="6291" max="6291" width="1.6640625" style="122" customWidth="1"/>
    <col min="6292" max="6292" width="15.21875" style="122" customWidth="1"/>
    <col min="6293" max="6293" width="12.33203125" style="122" customWidth="1"/>
    <col min="6294" max="6294" width="1.6640625" style="122" customWidth="1"/>
    <col min="6295" max="6295" width="2.33203125" style="122" customWidth="1"/>
    <col min="6296" max="6296" width="33.33203125" style="122" customWidth="1"/>
    <col min="6297" max="6297" width="2.33203125" style="122" bestFit="1" customWidth="1"/>
    <col min="6298" max="6298" width="14.5546875" style="122" customWidth="1"/>
    <col min="6299" max="6299" width="7.88671875" style="122" customWidth="1"/>
    <col min="6300" max="6300" width="11.6640625" style="122" customWidth="1"/>
    <col min="6301" max="6301" width="7.88671875" style="122" customWidth="1"/>
    <col min="6302" max="6302" width="11.6640625" style="122" customWidth="1"/>
    <col min="6303" max="6303" width="7.5546875" style="122" customWidth="1"/>
    <col min="6304" max="6304" width="1.6640625" style="122" customWidth="1"/>
    <col min="6305" max="6305" width="12.109375" style="122" bestFit="1" customWidth="1"/>
    <col min="6306" max="6306" width="15" style="122" customWidth="1"/>
    <col min="6307" max="6316" width="5.6640625" style="122"/>
    <col min="6317" max="6317" width="10.6640625" style="122" bestFit="1" customWidth="1"/>
    <col min="6318" max="6318" width="5.6640625" style="122"/>
    <col min="6319" max="6319" width="7" style="122" customWidth="1"/>
    <col min="6320" max="6320" width="4.5546875" style="122" customWidth="1"/>
    <col min="6321" max="6321" width="1.6640625" style="122" customWidth="1"/>
    <col min="6322" max="6322" width="2.33203125" style="122" customWidth="1"/>
    <col min="6323" max="6323" width="33.33203125" style="122" customWidth="1"/>
    <col min="6324" max="6324" width="11.109375" style="122" customWidth="1"/>
    <col min="6325" max="6325" width="11.5546875" style="122" customWidth="1"/>
    <col min="6326" max="6326" width="11.44140625" style="122" customWidth="1"/>
    <col min="6327" max="6327" width="12.88671875" style="122" customWidth="1"/>
    <col min="6328" max="6328" width="11.5546875" style="122" customWidth="1"/>
    <col min="6329" max="6329" width="11.33203125" style="122" customWidth="1"/>
    <col min="6330" max="6330" width="12" style="122" customWidth="1"/>
    <col min="6331" max="6331" width="11.5546875" style="122" customWidth="1"/>
    <col min="6332" max="6333" width="10.6640625" style="122" customWidth="1"/>
    <col min="6334" max="6335" width="0" style="122" hidden="1" customWidth="1"/>
    <col min="6336" max="6336" width="5.6640625" style="122"/>
    <col min="6337" max="6337" width="4.5546875" style="122" customWidth="1"/>
    <col min="6338" max="6338" width="11.109375" style="122" customWidth="1"/>
    <col min="6339" max="6339" width="11.5546875" style="122" customWidth="1"/>
    <col min="6340" max="6340" width="10.6640625" style="122" customWidth="1"/>
    <col min="6341" max="6341" width="10.5546875" style="122" customWidth="1"/>
    <col min="6342" max="6342" width="11.5546875" style="122" customWidth="1"/>
    <col min="6343" max="6343" width="10.6640625" style="122" customWidth="1"/>
    <col min="6344" max="6344" width="12" style="122" customWidth="1"/>
    <col min="6345" max="6345" width="11.5546875" style="122" customWidth="1"/>
    <col min="6346" max="6347" width="10.6640625" style="122" customWidth="1"/>
    <col min="6348" max="6349" width="0" style="122" hidden="1" customWidth="1"/>
    <col min="6350" max="6351" width="5.6640625" style="122"/>
    <col min="6352" max="6352" width="4.5546875" style="122" customWidth="1"/>
    <col min="6353" max="6353" width="1.6640625" style="122" customWidth="1"/>
    <col min="6354" max="6354" width="2.33203125" style="122" customWidth="1"/>
    <col min="6355" max="6355" width="33.33203125" style="122" customWidth="1"/>
    <col min="6356" max="6356" width="11.109375" style="122" customWidth="1"/>
    <col min="6357" max="6357" width="11.5546875" style="122" customWidth="1"/>
    <col min="6358" max="6358" width="10.6640625" style="122" customWidth="1"/>
    <col min="6359" max="6359" width="10.5546875" style="122" customWidth="1"/>
    <col min="6360" max="6360" width="11.5546875" style="122" customWidth="1"/>
    <col min="6361" max="6361" width="10.6640625" style="122" customWidth="1"/>
    <col min="6362" max="6362" width="12" style="122" customWidth="1"/>
    <col min="6363" max="6363" width="11.5546875" style="122" customWidth="1"/>
    <col min="6364" max="6365" width="10.6640625" style="122" customWidth="1"/>
    <col min="6366" max="6367" width="0" style="122" hidden="1" customWidth="1"/>
    <col min="6368" max="6368" width="5.6640625" style="122"/>
    <col min="6369" max="6369" width="4.5546875" style="122" customWidth="1"/>
    <col min="6370" max="6379" width="12.6640625" style="122" customWidth="1"/>
    <col min="6380" max="6381" width="0" style="122" hidden="1" customWidth="1"/>
    <col min="6382" max="6383" width="5.6640625" style="122"/>
    <col min="6384" max="6384" width="4.5546875" style="122" customWidth="1"/>
    <col min="6385" max="6385" width="1.6640625" style="122" customWidth="1"/>
    <col min="6386" max="6386" width="2.33203125" style="122" customWidth="1"/>
    <col min="6387" max="6387" width="33.33203125" style="122" customWidth="1"/>
    <col min="6388" max="6388" width="11.109375" style="122" customWidth="1"/>
    <col min="6389" max="6389" width="11.5546875" style="122" customWidth="1"/>
    <col min="6390" max="6390" width="10.6640625" style="122" customWidth="1"/>
    <col min="6391" max="6391" width="10.5546875" style="122" customWidth="1"/>
    <col min="6392" max="6392" width="11.5546875" style="122" customWidth="1"/>
    <col min="6393" max="6393" width="10.6640625" style="122" customWidth="1"/>
    <col min="6394" max="6394" width="12" style="122" customWidth="1"/>
    <col min="6395" max="6395" width="11.5546875" style="122" customWidth="1"/>
    <col min="6396" max="6397" width="10.6640625" style="122" customWidth="1"/>
    <col min="6398" max="6399" width="0" style="122" hidden="1" customWidth="1"/>
    <col min="6400" max="6400" width="5.6640625" style="122"/>
    <col min="6401" max="6401" width="4.5546875" style="122" customWidth="1"/>
    <col min="6402" max="6411" width="12.6640625" style="122" customWidth="1"/>
    <col min="6412" max="6413" width="0" style="122" hidden="1" customWidth="1"/>
    <col min="6414" max="6537" width="5.6640625" style="122"/>
    <col min="6538" max="6538" width="20.21875" style="122" bestFit="1" customWidth="1"/>
    <col min="6539" max="6539" width="4.5546875" style="122" customWidth="1"/>
    <col min="6540" max="6540" width="1.6640625" style="122" customWidth="1"/>
    <col min="6541" max="6541" width="10.6640625" style="122" customWidth="1"/>
    <col min="6542" max="6542" width="8.33203125" style="122" customWidth="1"/>
    <col min="6543" max="6543" width="10.6640625" style="122" customWidth="1"/>
    <col min="6544" max="6544" width="10.109375" style="122" customWidth="1"/>
    <col min="6545" max="6545" width="10.6640625" style="122" customWidth="1"/>
    <col min="6546" max="6546" width="7.6640625" style="122" customWidth="1"/>
    <col min="6547" max="6547" width="1.6640625" style="122" customWidth="1"/>
    <col min="6548" max="6548" width="15.21875" style="122" customWidth="1"/>
    <col min="6549" max="6549" width="12.33203125" style="122" customWidth="1"/>
    <col min="6550" max="6550" width="1.6640625" style="122" customWidth="1"/>
    <col min="6551" max="6551" width="2.33203125" style="122" customWidth="1"/>
    <col min="6552" max="6552" width="33.33203125" style="122" customWidth="1"/>
    <col min="6553" max="6553" width="2.33203125" style="122" bestFit="1" customWidth="1"/>
    <col min="6554" max="6554" width="14.5546875" style="122" customWidth="1"/>
    <col min="6555" max="6555" width="7.88671875" style="122" customWidth="1"/>
    <col min="6556" max="6556" width="11.6640625" style="122" customWidth="1"/>
    <col min="6557" max="6557" width="7.88671875" style="122" customWidth="1"/>
    <col min="6558" max="6558" width="11.6640625" style="122" customWidth="1"/>
    <col min="6559" max="6559" width="7.5546875" style="122" customWidth="1"/>
    <col min="6560" max="6560" width="1.6640625" style="122" customWidth="1"/>
    <col min="6561" max="6561" width="12.109375" style="122" bestFit="1" customWidth="1"/>
    <col min="6562" max="6562" width="15" style="122" customWidth="1"/>
    <col min="6563" max="6572" width="5.6640625" style="122"/>
    <col min="6573" max="6573" width="10.6640625" style="122" bestFit="1" customWidth="1"/>
    <col min="6574" max="6574" width="5.6640625" style="122"/>
    <col min="6575" max="6575" width="7" style="122" customWidth="1"/>
    <col min="6576" max="6576" width="4.5546875" style="122" customWidth="1"/>
    <col min="6577" max="6577" width="1.6640625" style="122" customWidth="1"/>
    <col min="6578" max="6578" width="2.33203125" style="122" customWidth="1"/>
    <col min="6579" max="6579" width="33.33203125" style="122" customWidth="1"/>
    <col min="6580" max="6580" width="11.109375" style="122" customWidth="1"/>
    <col min="6581" max="6581" width="11.5546875" style="122" customWidth="1"/>
    <col min="6582" max="6582" width="11.44140625" style="122" customWidth="1"/>
    <col min="6583" max="6583" width="12.88671875" style="122" customWidth="1"/>
    <col min="6584" max="6584" width="11.5546875" style="122" customWidth="1"/>
    <col min="6585" max="6585" width="11.33203125" style="122" customWidth="1"/>
    <col min="6586" max="6586" width="12" style="122" customWidth="1"/>
    <col min="6587" max="6587" width="11.5546875" style="122" customWidth="1"/>
    <col min="6588" max="6589" width="10.6640625" style="122" customWidth="1"/>
    <col min="6590" max="6591" width="0" style="122" hidden="1" customWidth="1"/>
    <col min="6592" max="6592" width="5.6640625" style="122"/>
    <col min="6593" max="6593" width="4.5546875" style="122" customWidth="1"/>
    <col min="6594" max="6594" width="11.109375" style="122" customWidth="1"/>
    <col min="6595" max="6595" width="11.5546875" style="122" customWidth="1"/>
    <col min="6596" max="6596" width="10.6640625" style="122" customWidth="1"/>
    <col min="6597" max="6597" width="10.5546875" style="122" customWidth="1"/>
    <col min="6598" max="6598" width="11.5546875" style="122" customWidth="1"/>
    <col min="6599" max="6599" width="10.6640625" style="122" customWidth="1"/>
    <col min="6600" max="6600" width="12" style="122" customWidth="1"/>
    <col min="6601" max="6601" width="11.5546875" style="122" customWidth="1"/>
    <col min="6602" max="6603" width="10.6640625" style="122" customWidth="1"/>
    <col min="6604" max="6605" width="0" style="122" hidden="1" customWidth="1"/>
    <col min="6606" max="6607" width="5.6640625" style="122"/>
    <col min="6608" max="6608" width="4.5546875" style="122" customWidth="1"/>
    <col min="6609" max="6609" width="1.6640625" style="122" customWidth="1"/>
    <col min="6610" max="6610" width="2.33203125" style="122" customWidth="1"/>
    <col min="6611" max="6611" width="33.33203125" style="122" customWidth="1"/>
    <col min="6612" max="6612" width="11.109375" style="122" customWidth="1"/>
    <col min="6613" max="6613" width="11.5546875" style="122" customWidth="1"/>
    <col min="6614" max="6614" width="10.6640625" style="122" customWidth="1"/>
    <col min="6615" max="6615" width="10.5546875" style="122" customWidth="1"/>
    <col min="6616" max="6616" width="11.5546875" style="122" customWidth="1"/>
    <col min="6617" max="6617" width="10.6640625" style="122" customWidth="1"/>
    <col min="6618" max="6618" width="12" style="122" customWidth="1"/>
    <col min="6619" max="6619" width="11.5546875" style="122" customWidth="1"/>
    <col min="6620" max="6621" width="10.6640625" style="122" customWidth="1"/>
    <col min="6622" max="6623" width="0" style="122" hidden="1" customWidth="1"/>
    <col min="6624" max="6624" width="5.6640625" style="122"/>
    <col min="6625" max="6625" width="4.5546875" style="122" customWidth="1"/>
    <col min="6626" max="6635" width="12.6640625" style="122" customWidth="1"/>
    <col min="6636" max="6637" width="0" style="122" hidden="1" customWidth="1"/>
    <col min="6638" max="6639" width="5.6640625" style="122"/>
    <col min="6640" max="6640" width="4.5546875" style="122" customWidth="1"/>
    <col min="6641" max="6641" width="1.6640625" style="122" customWidth="1"/>
    <col min="6642" max="6642" width="2.33203125" style="122" customWidth="1"/>
    <col min="6643" max="6643" width="33.33203125" style="122" customWidth="1"/>
    <col min="6644" max="6644" width="11.109375" style="122" customWidth="1"/>
    <col min="6645" max="6645" width="11.5546875" style="122" customWidth="1"/>
    <col min="6646" max="6646" width="10.6640625" style="122" customWidth="1"/>
    <col min="6647" max="6647" width="10.5546875" style="122" customWidth="1"/>
    <col min="6648" max="6648" width="11.5546875" style="122" customWidth="1"/>
    <col min="6649" max="6649" width="10.6640625" style="122" customWidth="1"/>
    <col min="6650" max="6650" width="12" style="122" customWidth="1"/>
    <col min="6651" max="6651" width="11.5546875" style="122" customWidth="1"/>
    <col min="6652" max="6653" width="10.6640625" style="122" customWidth="1"/>
    <col min="6654" max="6655" width="0" style="122" hidden="1" customWidth="1"/>
    <col min="6656" max="6656" width="5.6640625" style="122"/>
    <col min="6657" max="6657" width="4.5546875" style="122" customWidth="1"/>
    <col min="6658" max="6667" width="12.6640625" style="122" customWidth="1"/>
    <col min="6668" max="6669" width="0" style="122" hidden="1" customWidth="1"/>
    <col min="6670" max="6793" width="5.6640625" style="122"/>
    <col min="6794" max="6794" width="20.21875" style="122" bestFit="1" customWidth="1"/>
    <col min="6795" max="6795" width="4.5546875" style="122" customWidth="1"/>
    <col min="6796" max="6796" width="1.6640625" style="122" customWidth="1"/>
    <col min="6797" max="6797" width="10.6640625" style="122" customWidth="1"/>
    <col min="6798" max="6798" width="8.33203125" style="122" customWidth="1"/>
    <col min="6799" max="6799" width="10.6640625" style="122" customWidth="1"/>
    <col min="6800" max="6800" width="10.109375" style="122" customWidth="1"/>
    <col min="6801" max="6801" width="10.6640625" style="122" customWidth="1"/>
    <col min="6802" max="6802" width="7.6640625" style="122" customWidth="1"/>
    <col min="6803" max="6803" width="1.6640625" style="122" customWidth="1"/>
    <col min="6804" max="6804" width="15.21875" style="122" customWidth="1"/>
    <col min="6805" max="6805" width="12.33203125" style="122" customWidth="1"/>
    <col min="6806" max="6806" width="1.6640625" style="122" customWidth="1"/>
    <col min="6807" max="6807" width="2.33203125" style="122" customWidth="1"/>
    <col min="6808" max="6808" width="33.33203125" style="122" customWidth="1"/>
    <col min="6809" max="6809" width="2.33203125" style="122" bestFit="1" customWidth="1"/>
    <col min="6810" max="6810" width="14.5546875" style="122" customWidth="1"/>
    <col min="6811" max="6811" width="7.88671875" style="122" customWidth="1"/>
    <col min="6812" max="6812" width="11.6640625" style="122" customWidth="1"/>
    <col min="6813" max="6813" width="7.88671875" style="122" customWidth="1"/>
    <col min="6814" max="6814" width="11.6640625" style="122" customWidth="1"/>
    <col min="6815" max="6815" width="7.5546875" style="122" customWidth="1"/>
    <col min="6816" max="6816" width="1.6640625" style="122" customWidth="1"/>
    <col min="6817" max="6817" width="12.109375" style="122" bestFit="1" customWidth="1"/>
    <col min="6818" max="6818" width="15" style="122" customWidth="1"/>
    <col min="6819" max="6828" width="5.6640625" style="122"/>
    <col min="6829" max="6829" width="10.6640625" style="122" bestFit="1" customWidth="1"/>
    <col min="6830" max="6830" width="5.6640625" style="122"/>
    <col min="6831" max="6831" width="7" style="122" customWidth="1"/>
    <col min="6832" max="6832" width="4.5546875" style="122" customWidth="1"/>
    <col min="6833" max="6833" width="1.6640625" style="122" customWidth="1"/>
    <col min="6834" max="6834" width="2.33203125" style="122" customWidth="1"/>
    <col min="6835" max="6835" width="33.33203125" style="122" customWidth="1"/>
    <col min="6836" max="6836" width="11.109375" style="122" customWidth="1"/>
    <col min="6837" max="6837" width="11.5546875" style="122" customWidth="1"/>
    <col min="6838" max="6838" width="11.44140625" style="122" customWidth="1"/>
    <col min="6839" max="6839" width="12.88671875" style="122" customWidth="1"/>
    <col min="6840" max="6840" width="11.5546875" style="122" customWidth="1"/>
    <col min="6841" max="6841" width="11.33203125" style="122" customWidth="1"/>
    <col min="6842" max="6842" width="12" style="122" customWidth="1"/>
    <col min="6843" max="6843" width="11.5546875" style="122" customWidth="1"/>
    <col min="6844" max="6845" width="10.6640625" style="122" customWidth="1"/>
    <col min="6846" max="6847" width="0" style="122" hidden="1" customWidth="1"/>
    <col min="6848" max="6848" width="5.6640625" style="122"/>
    <col min="6849" max="6849" width="4.5546875" style="122" customWidth="1"/>
    <col min="6850" max="6850" width="11.109375" style="122" customWidth="1"/>
    <col min="6851" max="6851" width="11.5546875" style="122" customWidth="1"/>
    <col min="6852" max="6852" width="10.6640625" style="122" customWidth="1"/>
    <col min="6853" max="6853" width="10.5546875" style="122" customWidth="1"/>
    <col min="6854" max="6854" width="11.5546875" style="122" customWidth="1"/>
    <col min="6855" max="6855" width="10.6640625" style="122" customWidth="1"/>
    <col min="6856" max="6856" width="12" style="122" customWidth="1"/>
    <col min="6857" max="6857" width="11.5546875" style="122" customWidth="1"/>
    <col min="6858" max="6859" width="10.6640625" style="122" customWidth="1"/>
    <col min="6860" max="6861" width="0" style="122" hidden="1" customWidth="1"/>
    <col min="6862" max="6863" width="5.6640625" style="122"/>
    <col min="6864" max="6864" width="4.5546875" style="122" customWidth="1"/>
    <col min="6865" max="6865" width="1.6640625" style="122" customWidth="1"/>
    <col min="6866" max="6866" width="2.33203125" style="122" customWidth="1"/>
    <col min="6867" max="6867" width="33.33203125" style="122" customWidth="1"/>
    <col min="6868" max="6868" width="11.109375" style="122" customWidth="1"/>
    <col min="6869" max="6869" width="11.5546875" style="122" customWidth="1"/>
    <col min="6870" max="6870" width="10.6640625" style="122" customWidth="1"/>
    <col min="6871" max="6871" width="10.5546875" style="122" customWidth="1"/>
    <col min="6872" max="6872" width="11.5546875" style="122" customWidth="1"/>
    <col min="6873" max="6873" width="10.6640625" style="122" customWidth="1"/>
    <col min="6874" max="6874" width="12" style="122" customWidth="1"/>
    <col min="6875" max="6875" width="11.5546875" style="122" customWidth="1"/>
    <col min="6876" max="6877" width="10.6640625" style="122" customWidth="1"/>
    <col min="6878" max="6879" width="0" style="122" hidden="1" customWidth="1"/>
    <col min="6880" max="6880" width="5.6640625" style="122"/>
    <col min="6881" max="6881" width="4.5546875" style="122" customWidth="1"/>
    <col min="6882" max="6891" width="12.6640625" style="122" customWidth="1"/>
    <col min="6892" max="6893" width="0" style="122" hidden="1" customWidth="1"/>
    <col min="6894" max="6895" width="5.6640625" style="122"/>
    <col min="6896" max="6896" width="4.5546875" style="122" customWidth="1"/>
    <col min="6897" max="6897" width="1.6640625" style="122" customWidth="1"/>
    <col min="6898" max="6898" width="2.33203125" style="122" customWidth="1"/>
    <col min="6899" max="6899" width="33.33203125" style="122" customWidth="1"/>
    <col min="6900" max="6900" width="11.109375" style="122" customWidth="1"/>
    <col min="6901" max="6901" width="11.5546875" style="122" customWidth="1"/>
    <col min="6902" max="6902" width="10.6640625" style="122" customWidth="1"/>
    <col min="6903" max="6903" width="10.5546875" style="122" customWidth="1"/>
    <col min="6904" max="6904" width="11.5546875" style="122" customWidth="1"/>
    <col min="6905" max="6905" width="10.6640625" style="122" customWidth="1"/>
    <col min="6906" max="6906" width="12" style="122" customWidth="1"/>
    <col min="6907" max="6907" width="11.5546875" style="122" customWidth="1"/>
    <col min="6908" max="6909" width="10.6640625" style="122" customWidth="1"/>
    <col min="6910" max="6911" width="0" style="122" hidden="1" customWidth="1"/>
    <col min="6912" max="6912" width="5.6640625" style="122"/>
    <col min="6913" max="6913" width="4.5546875" style="122" customWidth="1"/>
    <col min="6914" max="6923" width="12.6640625" style="122" customWidth="1"/>
    <col min="6924" max="6925" width="0" style="122" hidden="1" customWidth="1"/>
    <col min="6926" max="7049" width="5.6640625" style="122"/>
    <col min="7050" max="7050" width="20.21875" style="122" bestFit="1" customWidth="1"/>
    <col min="7051" max="7051" width="4.5546875" style="122" customWidth="1"/>
    <col min="7052" max="7052" width="1.6640625" style="122" customWidth="1"/>
    <col min="7053" max="7053" width="10.6640625" style="122" customWidth="1"/>
    <col min="7054" max="7054" width="8.33203125" style="122" customWidth="1"/>
    <col min="7055" max="7055" width="10.6640625" style="122" customWidth="1"/>
    <col min="7056" max="7056" width="10.109375" style="122" customWidth="1"/>
    <col min="7057" max="7057" width="10.6640625" style="122" customWidth="1"/>
    <col min="7058" max="7058" width="7.6640625" style="122" customWidth="1"/>
    <col min="7059" max="7059" width="1.6640625" style="122" customWidth="1"/>
    <col min="7060" max="7060" width="15.21875" style="122" customWidth="1"/>
    <col min="7061" max="7061" width="12.33203125" style="122" customWidth="1"/>
    <col min="7062" max="7062" width="1.6640625" style="122" customWidth="1"/>
    <col min="7063" max="7063" width="2.33203125" style="122" customWidth="1"/>
    <col min="7064" max="7064" width="33.33203125" style="122" customWidth="1"/>
    <col min="7065" max="7065" width="2.33203125" style="122" bestFit="1" customWidth="1"/>
    <col min="7066" max="7066" width="14.5546875" style="122" customWidth="1"/>
    <col min="7067" max="7067" width="7.88671875" style="122" customWidth="1"/>
    <col min="7068" max="7068" width="11.6640625" style="122" customWidth="1"/>
    <col min="7069" max="7069" width="7.88671875" style="122" customWidth="1"/>
    <col min="7070" max="7070" width="11.6640625" style="122" customWidth="1"/>
    <col min="7071" max="7071" width="7.5546875" style="122" customWidth="1"/>
    <col min="7072" max="7072" width="1.6640625" style="122" customWidth="1"/>
    <col min="7073" max="7073" width="12.109375" style="122" bestFit="1" customWidth="1"/>
    <col min="7074" max="7074" width="15" style="122" customWidth="1"/>
    <col min="7075" max="7084" width="5.6640625" style="122"/>
    <col min="7085" max="7085" width="10.6640625" style="122" bestFit="1" customWidth="1"/>
    <col min="7086" max="7086" width="5.6640625" style="122"/>
    <col min="7087" max="7087" width="7" style="122" customWidth="1"/>
    <col min="7088" max="7088" width="4.5546875" style="122" customWidth="1"/>
    <col min="7089" max="7089" width="1.6640625" style="122" customWidth="1"/>
    <col min="7090" max="7090" width="2.33203125" style="122" customWidth="1"/>
    <col min="7091" max="7091" width="33.33203125" style="122" customWidth="1"/>
    <col min="7092" max="7092" width="11.109375" style="122" customWidth="1"/>
    <col min="7093" max="7093" width="11.5546875" style="122" customWidth="1"/>
    <col min="7094" max="7094" width="11.44140625" style="122" customWidth="1"/>
    <col min="7095" max="7095" width="12.88671875" style="122" customWidth="1"/>
    <col min="7096" max="7096" width="11.5546875" style="122" customWidth="1"/>
    <col min="7097" max="7097" width="11.33203125" style="122" customWidth="1"/>
    <col min="7098" max="7098" width="12" style="122" customWidth="1"/>
    <col min="7099" max="7099" width="11.5546875" style="122" customWidth="1"/>
    <col min="7100" max="7101" width="10.6640625" style="122" customWidth="1"/>
    <col min="7102" max="7103" width="0" style="122" hidden="1" customWidth="1"/>
    <col min="7104" max="7104" width="5.6640625" style="122"/>
    <col min="7105" max="7105" width="4.5546875" style="122" customWidth="1"/>
    <col min="7106" max="7106" width="11.109375" style="122" customWidth="1"/>
    <col min="7107" max="7107" width="11.5546875" style="122" customWidth="1"/>
    <col min="7108" max="7108" width="10.6640625" style="122" customWidth="1"/>
    <col min="7109" max="7109" width="10.5546875" style="122" customWidth="1"/>
    <col min="7110" max="7110" width="11.5546875" style="122" customWidth="1"/>
    <col min="7111" max="7111" width="10.6640625" style="122" customWidth="1"/>
    <col min="7112" max="7112" width="12" style="122" customWidth="1"/>
    <col min="7113" max="7113" width="11.5546875" style="122" customWidth="1"/>
    <col min="7114" max="7115" width="10.6640625" style="122" customWidth="1"/>
    <col min="7116" max="7117" width="0" style="122" hidden="1" customWidth="1"/>
    <col min="7118" max="7119" width="5.6640625" style="122"/>
    <col min="7120" max="7120" width="4.5546875" style="122" customWidth="1"/>
    <col min="7121" max="7121" width="1.6640625" style="122" customWidth="1"/>
    <col min="7122" max="7122" width="2.33203125" style="122" customWidth="1"/>
    <col min="7123" max="7123" width="33.33203125" style="122" customWidth="1"/>
    <col min="7124" max="7124" width="11.109375" style="122" customWidth="1"/>
    <col min="7125" max="7125" width="11.5546875" style="122" customWidth="1"/>
    <col min="7126" max="7126" width="10.6640625" style="122" customWidth="1"/>
    <col min="7127" max="7127" width="10.5546875" style="122" customWidth="1"/>
    <col min="7128" max="7128" width="11.5546875" style="122" customWidth="1"/>
    <col min="7129" max="7129" width="10.6640625" style="122" customWidth="1"/>
    <col min="7130" max="7130" width="12" style="122" customWidth="1"/>
    <col min="7131" max="7131" width="11.5546875" style="122" customWidth="1"/>
    <col min="7132" max="7133" width="10.6640625" style="122" customWidth="1"/>
    <col min="7134" max="7135" width="0" style="122" hidden="1" customWidth="1"/>
    <col min="7136" max="7136" width="5.6640625" style="122"/>
    <col min="7137" max="7137" width="4.5546875" style="122" customWidth="1"/>
    <col min="7138" max="7147" width="12.6640625" style="122" customWidth="1"/>
    <col min="7148" max="7149" width="0" style="122" hidden="1" customWidth="1"/>
    <col min="7150" max="7151" width="5.6640625" style="122"/>
    <col min="7152" max="7152" width="4.5546875" style="122" customWidth="1"/>
    <col min="7153" max="7153" width="1.6640625" style="122" customWidth="1"/>
    <col min="7154" max="7154" width="2.33203125" style="122" customWidth="1"/>
    <col min="7155" max="7155" width="33.33203125" style="122" customWidth="1"/>
    <col min="7156" max="7156" width="11.109375" style="122" customWidth="1"/>
    <col min="7157" max="7157" width="11.5546875" style="122" customWidth="1"/>
    <col min="7158" max="7158" width="10.6640625" style="122" customWidth="1"/>
    <col min="7159" max="7159" width="10.5546875" style="122" customWidth="1"/>
    <col min="7160" max="7160" width="11.5546875" style="122" customWidth="1"/>
    <col min="7161" max="7161" width="10.6640625" style="122" customWidth="1"/>
    <col min="7162" max="7162" width="12" style="122" customWidth="1"/>
    <col min="7163" max="7163" width="11.5546875" style="122" customWidth="1"/>
    <col min="7164" max="7165" width="10.6640625" style="122" customWidth="1"/>
    <col min="7166" max="7167" width="0" style="122" hidden="1" customWidth="1"/>
    <col min="7168" max="7168" width="5.6640625" style="122"/>
    <col min="7169" max="7169" width="4.5546875" style="122" customWidth="1"/>
    <col min="7170" max="7179" width="12.6640625" style="122" customWidth="1"/>
    <col min="7180" max="7181" width="0" style="122" hidden="1" customWidth="1"/>
    <col min="7182" max="7305" width="5.6640625" style="122"/>
    <col min="7306" max="7306" width="20.21875" style="122" bestFit="1" customWidth="1"/>
    <col min="7307" max="7307" width="4.5546875" style="122" customWidth="1"/>
    <col min="7308" max="7308" width="1.6640625" style="122" customWidth="1"/>
    <col min="7309" max="7309" width="10.6640625" style="122" customWidth="1"/>
    <col min="7310" max="7310" width="8.33203125" style="122" customWidth="1"/>
    <col min="7311" max="7311" width="10.6640625" style="122" customWidth="1"/>
    <col min="7312" max="7312" width="10.109375" style="122" customWidth="1"/>
    <col min="7313" max="7313" width="10.6640625" style="122" customWidth="1"/>
    <col min="7314" max="7314" width="7.6640625" style="122" customWidth="1"/>
    <col min="7315" max="7315" width="1.6640625" style="122" customWidth="1"/>
    <col min="7316" max="7316" width="15.21875" style="122" customWidth="1"/>
    <col min="7317" max="7317" width="12.33203125" style="122" customWidth="1"/>
    <col min="7318" max="7318" width="1.6640625" style="122" customWidth="1"/>
    <col min="7319" max="7319" width="2.33203125" style="122" customWidth="1"/>
    <col min="7320" max="7320" width="33.33203125" style="122" customWidth="1"/>
    <col min="7321" max="7321" width="2.33203125" style="122" bestFit="1" customWidth="1"/>
    <col min="7322" max="7322" width="14.5546875" style="122" customWidth="1"/>
    <col min="7323" max="7323" width="7.88671875" style="122" customWidth="1"/>
    <col min="7324" max="7324" width="11.6640625" style="122" customWidth="1"/>
    <col min="7325" max="7325" width="7.88671875" style="122" customWidth="1"/>
    <col min="7326" max="7326" width="11.6640625" style="122" customWidth="1"/>
    <col min="7327" max="7327" width="7.5546875" style="122" customWidth="1"/>
    <col min="7328" max="7328" width="1.6640625" style="122" customWidth="1"/>
    <col min="7329" max="7329" width="12.109375" style="122" bestFit="1" customWidth="1"/>
    <col min="7330" max="7330" width="15" style="122" customWidth="1"/>
    <col min="7331" max="7340" width="5.6640625" style="122"/>
    <col min="7341" max="7341" width="10.6640625" style="122" bestFit="1" customWidth="1"/>
    <col min="7342" max="7342" width="5.6640625" style="122"/>
    <col min="7343" max="7343" width="7" style="122" customWidth="1"/>
    <col min="7344" max="7344" width="4.5546875" style="122" customWidth="1"/>
    <col min="7345" max="7345" width="1.6640625" style="122" customWidth="1"/>
    <col min="7346" max="7346" width="2.33203125" style="122" customWidth="1"/>
    <col min="7347" max="7347" width="33.33203125" style="122" customWidth="1"/>
    <col min="7348" max="7348" width="11.109375" style="122" customWidth="1"/>
    <col min="7349" max="7349" width="11.5546875" style="122" customWidth="1"/>
    <col min="7350" max="7350" width="11.44140625" style="122" customWidth="1"/>
    <col min="7351" max="7351" width="12.88671875" style="122" customWidth="1"/>
    <col min="7352" max="7352" width="11.5546875" style="122" customWidth="1"/>
    <col min="7353" max="7353" width="11.33203125" style="122" customWidth="1"/>
    <col min="7354" max="7354" width="12" style="122" customWidth="1"/>
    <col min="7355" max="7355" width="11.5546875" style="122" customWidth="1"/>
    <col min="7356" max="7357" width="10.6640625" style="122" customWidth="1"/>
    <col min="7358" max="7359" width="0" style="122" hidden="1" customWidth="1"/>
    <col min="7360" max="7360" width="5.6640625" style="122"/>
    <col min="7361" max="7361" width="4.5546875" style="122" customWidth="1"/>
    <col min="7362" max="7362" width="11.109375" style="122" customWidth="1"/>
    <col min="7363" max="7363" width="11.5546875" style="122" customWidth="1"/>
    <col min="7364" max="7364" width="10.6640625" style="122" customWidth="1"/>
    <col min="7365" max="7365" width="10.5546875" style="122" customWidth="1"/>
    <col min="7366" max="7366" width="11.5546875" style="122" customWidth="1"/>
    <col min="7367" max="7367" width="10.6640625" style="122" customWidth="1"/>
    <col min="7368" max="7368" width="12" style="122" customWidth="1"/>
    <col min="7369" max="7369" width="11.5546875" style="122" customWidth="1"/>
    <col min="7370" max="7371" width="10.6640625" style="122" customWidth="1"/>
    <col min="7372" max="7373" width="0" style="122" hidden="1" customWidth="1"/>
    <col min="7374" max="7375" width="5.6640625" style="122"/>
    <col min="7376" max="7376" width="4.5546875" style="122" customWidth="1"/>
    <col min="7377" max="7377" width="1.6640625" style="122" customWidth="1"/>
    <col min="7378" max="7378" width="2.33203125" style="122" customWidth="1"/>
    <col min="7379" max="7379" width="33.33203125" style="122" customWidth="1"/>
    <col min="7380" max="7380" width="11.109375" style="122" customWidth="1"/>
    <col min="7381" max="7381" width="11.5546875" style="122" customWidth="1"/>
    <col min="7382" max="7382" width="10.6640625" style="122" customWidth="1"/>
    <col min="7383" max="7383" width="10.5546875" style="122" customWidth="1"/>
    <col min="7384" max="7384" width="11.5546875" style="122" customWidth="1"/>
    <col min="7385" max="7385" width="10.6640625" style="122" customWidth="1"/>
    <col min="7386" max="7386" width="12" style="122" customWidth="1"/>
    <col min="7387" max="7387" width="11.5546875" style="122" customWidth="1"/>
    <col min="7388" max="7389" width="10.6640625" style="122" customWidth="1"/>
    <col min="7390" max="7391" width="0" style="122" hidden="1" customWidth="1"/>
    <col min="7392" max="7392" width="5.6640625" style="122"/>
    <col min="7393" max="7393" width="4.5546875" style="122" customWidth="1"/>
    <col min="7394" max="7403" width="12.6640625" style="122" customWidth="1"/>
    <col min="7404" max="7405" width="0" style="122" hidden="1" customWidth="1"/>
    <col min="7406" max="7407" width="5.6640625" style="122"/>
    <col min="7408" max="7408" width="4.5546875" style="122" customWidth="1"/>
    <col min="7409" max="7409" width="1.6640625" style="122" customWidth="1"/>
    <col min="7410" max="7410" width="2.33203125" style="122" customWidth="1"/>
    <col min="7411" max="7411" width="33.33203125" style="122" customWidth="1"/>
    <col min="7412" max="7412" width="11.109375" style="122" customWidth="1"/>
    <col min="7413" max="7413" width="11.5546875" style="122" customWidth="1"/>
    <col min="7414" max="7414" width="10.6640625" style="122" customWidth="1"/>
    <col min="7415" max="7415" width="10.5546875" style="122" customWidth="1"/>
    <col min="7416" max="7416" width="11.5546875" style="122" customWidth="1"/>
    <col min="7417" max="7417" width="10.6640625" style="122" customWidth="1"/>
    <col min="7418" max="7418" width="12" style="122" customWidth="1"/>
    <col min="7419" max="7419" width="11.5546875" style="122" customWidth="1"/>
    <col min="7420" max="7421" width="10.6640625" style="122" customWidth="1"/>
    <col min="7422" max="7423" width="0" style="122" hidden="1" customWidth="1"/>
    <col min="7424" max="7424" width="5.6640625" style="122"/>
    <col min="7425" max="7425" width="4.5546875" style="122" customWidth="1"/>
    <col min="7426" max="7435" width="12.6640625" style="122" customWidth="1"/>
    <col min="7436" max="7437" width="0" style="122" hidden="1" customWidth="1"/>
    <col min="7438" max="7561" width="5.6640625" style="122"/>
    <col min="7562" max="7562" width="20.21875" style="122" bestFit="1" customWidth="1"/>
    <col min="7563" max="7563" width="4.5546875" style="122" customWidth="1"/>
    <col min="7564" max="7564" width="1.6640625" style="122" customWidth="1"/>
    <col min="7565" max="7565" width="10.6640625" style="122" customWidth="1"/>
    <col min="7566" max="7566" width="8.33203125" style="122" customWidth="1"/>
    <col min="7567" max="7567" width="10.6640625" style="122" customWidth="1"/>
    <col min="7568" max="7568" width="10.109375" style="122" customWidth="1"/>
    <col min="7569" max="7569" width="10.6640625" style="122" customWidth="1"/>
    <col min="7570" max="7570" width="7.6640625" style="122" customWidth="1"/>
    <col min="7571" max="7571" width="1.6640625" style="122" customWidth="1"/>
    <col min="7572" max="7572" width="15.21875" style="122" customWidth="1"/>
    <col min="7573" max="7573" width="12.33203125" style="122" customWidth="1"/>
    <col min="7574" max="7574" width="1.6640625" style="122" customWidth="1"/>
    <col min="7575" max="7575" width="2.33203125" style="122" customWidth="1"/>
    <col min="7576" max="7576" width="33.33203125" style="122" customWidth="1"/>
    <col min="7577" max="7577" width="2.33203125" style="122" bestFit="1" customWidth="1"/>
    <col min="7578" max="7578" width="14.5546875" style="122" customWidth="1"/>
    <col min="7579" max="7579" width="7.88671875" style="122" customWidth="1"/>
    <col min="7580" max="7580" width="11.6640625" style="122" customWidth="1"/>
    <col min="7581" max="7581" width="7.88671875" style="122" customWidth="1"/>
    <col min="7582" max="7582" width="11.6640625" style="122" customWidth="1"/>
    <col min="7583" max="7583" width="7.5546875" style="122" customWidth="1"/>
    <col min="7584" max="7584" width="1.6640625" style="122" customWidth="1"/>
    <col min="7585" max="7585" width="12.109375" style="122" bestFit="1" customWidth="1"/>
    <col min="7586" max="7586" width="15" style="122" customWidth="1"/>
    <col min="7587" max="7596" width="5.6640625" style="122"/>
    <col min="7597" max="7597" width="10.6640625" style="122" bestFit="1" customWidth="1"/>
    <col min="7598" max="7598" width="5.6640625" style="122"/>
    <col min="7599" max="7599" width="7" style="122" customWidth="1"/>
    <col min="7600" max="7600" width="4.5546875" style="122" customWidth="1"/>
    <col min="7601" max="7601" width="1.6640625" style="122" customWidth="1"/>
    <col min="7602" max="7602" width="2.33203125" style="122" customWidth="1"/>
    <col min="7603" max="7603" width="33.33203125" style="122" customWidth="1"/>
    <col min="7604" max="7604" width="11.109375" style="122" customWidth="1"/>
    <col min="7605" max="7605" width="11.5546875" style="122" customWidth="1"/>
    <col min="7606" max="7606" width="11.44140625" style="122" customWidth="1"/>
    <col min="7607" max="7607" width="12.88671875" style="122" customWidth="1"/>
    <col min="7608" max="7608" width="11.5546875" style="122" customWidth="1"/>
    <col min="7609" max="7609" width="11.33203125" style="122" customWidth="1"/>
    <col min="7610" max="7610" width="12" style="122" customWidth="1"/>
    <col min="7611" max="7611" width="11.5546875" style="122" customWidth="1"/>
    <col min="7612" max="7613" width="10.6640625" style="122" customWidth="1"/>
    <col min="7614" max="7615" width="0" style="122" hidden="1" customWidth="1"/>
    <col min="7616" max="7616" width="5.6640625" style="122"/>
    <col min="7617" max="7617" width="4.5546875" style="122" customWidth="1"/>
    <col min="7618" max="7618" width="11.109375" style="122" customWidth="1"/>
    <col min="7619" max="7619" width="11.5546875" style="122" customWidth="1"/>
    <col min="7620" max="7620" width="10.6640625" style="122" customWidth="1"/>
    <col min="7621" max="7621" width="10.5546875" style="122" customWidth="1"/>
    <col min="7622" max="7622" width="11.5546875" style="122" customWidth="1"/>
    <col min="7623" max="7623" width="10.6640625" style="122" customWidth="1"/>
    <col min="7624" max="7624" width="12" style="122" customWidth="1"/>
    <col min="7625" max="7625" width="11.5546875" style="122" customWidth="1"/>
    <col min="7626" max="7627" width="10.6640625" style="122" customWidth="1"/>
    <col min="7628" max="7629" width="0" style="122" hidden="1" customWidth="1"/>
    <col min="7630" max="7631" width="5.6640625" style="122"/>
    <col min="7632" max="7632" width="4.5546875" style="122" customWidth="1"/>
    <col min="7633" max="7633" width="1.6640625" style="122" customWidth="1"/>
    <col min="7634" max="7634" width="2.33203125" style="122" customWidth="1"/>
    <col min="7635" max="7635" width="33.33203125" style="122" customWidth="1"/>
    <col min="7636" max="7636" width="11.109375" style="122" customWidth="1"/>
    <col min="7637" max="7637" width="11.5546875" style="122" customWidth="1"/>
    <col min="7638" max="7638" width="10.6640625" style="122" customWidth="1"/>
    <col min="7639" max="7639" width="10.5546875" style="122" customWidth="1"/>
    <col min="7640" max="7640" width="11.5546875" style="122" customWidth="1"/>
    <col min="7641" max="7641" width="10.6640625" style="122" customWidth="1"/>
    <col min="7642" max="7642" width="12" style="122" customWidth="1"/>
    <col min="7643" max="7643" width="11.5546875" style="122" customWidth="1"/>
    <col min="7644" max="7645" width="10.6640625" style="122" customWidth="1"/>
    <col min="7646" max="7647" width="0" style="122" hidden="1" customWidth="1"/>
    <col min="7648" max="7648" width="5.6640625" style="122"/>
    <col min="7649" max="7649" width="4.5546875" style="122" customWidth="1"/>
    <col min="7650" max="7659" width="12.6640625" style="122" customWidth="1"/>
    <col min="7660" max="7661" width="0" style="122" hidden="1" customWidth="1"/>
    <col min="7662" max="7663" width="5.6640625" style="122"/>
    <col min="7664" max="7664" width="4.5546875" style="122" customWidth="1"/>
    <col min="7665" max="7665" width="1.6640625" style="122" customWidth="1"/>
    <col min="7666" max="7666" width="2.33203125" style="122" customWidth="1"/>
    <col min="7667" max="7667" width="33.33203125" style="122" customWidth="1"/>
    <col min="7668" max="7668" width="11.109375" style="122" customWidth="1"/>
    <col min="7669" max="7669" width="11.5546875" style="122" customWidth="1"/>
    <col min="7670" max="7670" width="10.6640625" style="122" customWidth="1"/>
    <col min="7671" max="7671" width="10.5546875" style="122" customWidth="1"/>
    <col min="7672" max="7672" width="11.5546875" style="122" customWidth="1"/>
    <col min="7673" max="7673" width="10.6640625" style="122" customWidth="1"/>
    <col min="7674" max="7674" width="12" style="122" customWidth="1"/>
    <col min="7675" max="7675" width="11.5546875" style="122" customWidth="1"/>
    <col min="7676" max="7677" width="10.6640625" style="122" customWidth="1"/>
    <col min="7678" max="7679" width="0" style="122" hidden="1" customWidth="1"/>
    <col min="7680" max="7680" width="5.6640625" style="122"/>
    <col min="7681" max="7681" width="4.5546875" style="122" customWidth="1"/>
    <col min="7682" max="7691" width="12.6640625" style="122" customWidth="1"/>
    <col min="7692" max="7693" width="0" style="122" hidden="1" customWidth="1"/>
    <col min="7694" max="7817" width="5.6640625" style="122"/>
    <col min="7818" max="7818" width="20.21875" style="122" bestFit="1" customWidth="1"/>
    <col min="7819" max="7819" width="4.5546875" style="122" customWidth="1"/>
    <col min="7820" max="7820" width="1.6640625" style="122" customWidth="1"/>
    <col min="7821" max="7821" width="10.6640625" style="122" customWidth="1"/>
    <col min="7822" max="7822" width="8.33203125" style="122" customWidth="1"/>
    <col min="7823" max="7823" width="10.6640625" style="122" customWidth="1"/>
    <col min="7824" max="7824" width="10.109375" style="122" customWidth="1"/>
    <col min="7825" max="7825" width="10.6640625" style="122" customWidth="1"/>
    <col min="7826" max="7826" width="7.6640625" style="122" customWidth="1"/>
    <col min="7827" max="7827" width="1.6640625" style="122" customWidth="1"/>
    <col min="7828" max="7828" width="15.21875" style="122" customWidth="1"/>
    <col min="7829" max="7829" width="12.33203125" style="122" customWidth="1"/>
    <col min="7830" max="7830" width="1.6640625" style="122" customWidth="1"/>
    <col min="7831" max="7831" width="2.33203125" style="122" customWidth="1"/>
    <col min="7832" max="7832" width="33.33203125" style="122" customWidth="1"/>
    <col min="7833" max="7833" width="2.33203125" style="122" bestFit="1" customWidth="1"/>
    <col min="7834" max="7834" width="14.5546875" style="122" customWidth="1"/>
    <col min="7835" max="7835" width="7.88671875" style="122" customWidth="1"/>
    <col min="7836" max="7836" width="11.6640625" style="122" customWidth="1"/>
    <col min="7837" max="7837" width="7.88671875" style="122" customWidth="1"/>
    <col min="7838" max="7838" width="11.6640625" style="122" customWidth="1"/>
    <col min="7839" max="7839" width="7.5546875" style="122" customWidth="1"/>
    <col min="7840" max="7840" width="1.6640625" style="122" customWidth="1"/>
    <col min="7841" max="7841" width="12.109375" style="122" bestFit="1" customWidth="1"/>
    <col min="7842" max="7842" width="15" style="122" customWidth="1"/>
    <col min="7843" max="7852" width="5.6640625" style="122"/>
    <col min="7853" max="7853" width="10.6640625" style="122" bestFit="1" customWidth="1"/>
    <col min="7854" max="7854" width="5.6640625" style="122"/>
    <col min="7855" max="7855" width="7" style="122" customWidth="1"/>
    <col min="7856" max="7856" width="4.5546875" style="122" customWidth="1"/>
    <col min="7857" max="7857" width="1.6640625" style="122" customWidth="1"/>
    <col min="7858" max="7858" width="2.33203125" style="122" customWidth="1"/>
    <col min="7859" max="7859" width="33.33203125" style="122" customWidth="1"/>
    <col min="7860" max="7860" width="11.109375" style="122" customWidth="1"/>
    <col min="7861" max="7861" width="11.5546875" style="122" customWidth="1"/>
    <col min="7862" max="7862" width="11.44140625" style="122" customWidth="1"/>
    <col min="7863" max="7863" width="12.88671875" style="122" customWidth="1"/>
    <col min="7864" max="7864" width="11.5546875" style="122" customWidth="1"/>
    <col min="7865" max="7865" width="11.33203125" style="122" customWidth="1"/>
    <col min="7866" max="7866" width="12" style="122" customWidth="1"/>
    <col min="7867" max="7867" width="11.5546875" style="122" customWidth="1"/>
    <col min="7868" max="7869" width="10.6640625" style="122" customWidth="1"/>
    <col min="7870" max="7871" width="0" style="122" hidden="1" customWidth="1"/>
    <col min="7872" max="7872" width="5.6640625" style="122"/>
    <col min="7873" max="7873" width="4.5546875" style="122" customWidth="1"/>
    <col min="7874" max="7874" width="11.109375" style="122" customWidth="1"/>
    <col min="7875" max="7875" width="11.5546875" style="122" customWidth="1"/>
    <col min="7876" max="7876" width="10.6640625" style="122" customWidth="1"/>
    <col min="7877" max="7877" width="10.5546875" style="122" customWidth="1"/>
    <col min="7878" max="7878" width="11.5546875" style="122" customWidth="1"/>
    <col min="7879" max="7879" width="10.6640625" style="122" customWidth="1"/>
    <col min="7880" max="7880" width="12" style="122" customWidth="1"/>
    <col min="7881" max="7881" width="11.5546875" style="122" customWidth="1"/>
    <col min="7882" max="7883" width="10.6640625" style="122" customWidth="1"/>
    <col min="7884" max="7885" width="0" style="122" hidden="1" customWidth="1"/>
    <col min="7886" max="7887" width="5.6640625" style="122"/>
    <col min="7888" max="7888" width="4.5546875" style="122" customWidth="1"/>
    <col min="7889" max="7889" width="1.6640625" style="122" customWidth="1"/>
    <col min="7890" max="7890" width="2.33203125" style="122" customWidth="1"/>
    <col min="7891" max="7891" width="33.33203125" style="122" customWidth="1"/>
    <col min="7892" max="7892" width="11.109375" style="122" customWidth="1"/>
    <col min="7893" max="7893" width="11.5546875" style="122" customWidth="1"/>
    <col min="7894" max="7894" width="10.6640625" style="122" customWidth="1"/>
    <col min="7895" max="7895" width="10.5546875" style="122" customWidth="1"/>
    <col min="7896" max="7896" width="11.5546875" style="122" customWidth="1"/>
    <col min="7897" max="7897" width="10.6640625" style="122" customWidth="1"/>
    <col min="7898" max="7898" width="12" style="122" customWidth="1"/>
    <col min="7899" max="7899" width="11.5546875" style="122" customWidth="1"/>
    <col min="7900" max="7901" width="10.6640625" style="122" customWidth="1"/>
    <col min="7902" max="7903" width="0" style="122" hidden="1" customWidth="1"/>
    <col min="7904" max="7904" width="5.6640625" style="122"/>
    <col min="7905" max="7905" width="4.5546875" style="122" customWidth="1"/>
    <col min="7906" max="7915" width="12.6640625" style="122" customWidth="1"/>
    <col min="7916" max="7917" width="0" style="122" hidden="1" customWidth="1"/>
    <col min="7918" max="7919" width="5.6640625" style="122"/>
    <col min="7920" max="7920" width="4.5546875" style="122" customWidth="1"/>
    <col min="7921" max="7921" width="1.6640625" style="122" customWidth="1"/>
    <col min="7922" max="7922" width="2.33203125" style="122" customWidth="1"/>
    <col min="7923" max="7923" width="33.33203125" style="122" customWidth="1"/>
    <col min="7924" max="7924" width="11.109375" style="122" customWidth="1"/>
    <col min="7925" max="7925" width="11.5546875" style="122" customWidth="1"/>
    <col min="7926" max="7926" width="10.6640625" style="122" customWidth="1"/>
    <col min="7927" max="7927" width="10.5546875" style="122" customWidth="1"/>
    <col min="7928" max="7928" width="11.5546875" style="122" customWidth="1"/>
    <col min="7929" max="7929" width="10.6640625" style="122" customWidth="1"/>
    <col min="7930" max="7930" width="12" style="122" customWidth="1"/>
    <col min="7931" max="7931" width="11.5546875" style="122" customWidth="1"/>
    <col min="7932" max="7933" width="10.6640625" style="122" customWidth="1"/>
    <col min="7934" max="7935" width="0" style="122" hidden="1" customWidth="1"/>
    <col min="7936" max="7936" width="5.6640625" style="122"/>
    <col min="7937" max="7937" width="4.5546875" style="122" customWidth="1"/>
    <col min="7938" max="7947" width="12.6640625" style="122" customWidth="1"/>
    <col min="7948" max="7949" width="0" style="122" hidden="1" customWidth="1"/>
    <col min="7950" max="8073" width="5.6640625" style="122"/>
    <col min="8074" max="8074" width="20.21875" style="122" bestFit="1" customWidth="1"/>
    <col min="8075" max="8075" width="4.5546875" style="122" customWidth="1"/>
    <col min="8076" max="8076" width="1.6640625" style="122" customWidth="1"/>
    <col min="8077" max="8077" width="10.6640625" style="122" customWidth="1"/>
    <col min="8078" max="8078" width="8.33203125" style="122" customWidth="1"/>
    <col min="8079" max="8079" width="10.6640625" style="122" customWidth="1"/>
    <col min="8080" max="8080" width="10.109375" style="122" customWidth="1"/>
    <col min="8081" max="8081" width="10.6640625" style="122" customWidth="1"/>
    <col min="8082" max="8082" width="7.6640625" style="122" customWidth="1"/>
    <col min="8083" max="8083" width="1.6640625" style="122" customWidth="1"/>
    <col min="8084" max="8084" width="15.21875" style="122" customWidth="1"/>
    <col min="8085" max="8085" width="12.33203125" style="122" customWidth="1"/>
    <col min="8086" max="8086" width="1.6640625" style="122" customWidth="1"/>
    <col min="8087" max="8087" width="2.33203125" style="122" customWidth="1"/>
    <col min="8088" max="8088" width="33.33203125" style="122" customWidth="1"/>
    <col min="8089" max="8089" width="2.33203125" style="122" bestFit="1" customWidth="1"/>
    <col min="8090" max="8090" width="14.5546875" style="122" customWidth="1"/>
    <col min="8091" max="8091" width="7.88671875" style="122" customWidth="1"/>
    <col min="8092" max="8092" width="11.6640625" style="122" customWidth="1"/>
    <col min="8093" max="8093" width="7.88671875" style="122" customWidth="1"/>
    <col min="8094" max="8094" width="11.6640625" style="122" customWidth="1"/>
    <col min="8095" max="8095" width="7.5546875" style="122" customWidth="1"/>
    <col min="8096" max="8096" width="1.6640625" style="122" customWidth="1"/>
    <col min="8097" max="8097" width="12.109375" style="122" bestFit="1" customWidth="1"/>
    <col min="8098" max="8098" width="15" style="122" customWidth="1"/>
    <col min="8099" max="8108" width="5.6640625" style="122"/>
    <col min="8109" max="8109" width="10.6640625" style="122" bestFit="1" customWidth="1"/>
    <col min="8110" max="8110" width="5.6640625" style="122"/>
    <col min="8111" max="8111" width="7" style="122" customWidth="1"/>
    <col min="8112" max="8112" width="4.5546875" style="122" customWidth="1"/>
    <col min="8113" max="8113" width="1.6640625" style="122" customWidth="1"/>
    <col min="8114" max="8114" width="2.33203125" style="122" customWidth="1"/>
    <col min="8115" max="8115" width="33.33203125" style="122" customWidth="1"/>
    <col min="8116" max="8116" width="11.109375" style="122" customWidth="1"/>
    <col min="8117" max="8117" width="11.5546875" style="122" customWidth="1"/>
    <col min="8118" max="8118" width="11.44140625" style="122" customWidth="1"/>
    <col min="8119" max="8119" width="12.88671875" style="122" customWidth="1"/>
    <col min="8120" max="8120" width="11.5546875" style="122" customWidth="1"/>
    <col min="8121" max="8121" width="11.33203125" style="122" customWidth="1"/>
    <col min="8122" max="8122" width="12" style="122" customWidth="1"/>
    <col min="8123" max="8123" width="11.5546875" style="122" customWidth="1"/>
    <col min="8124" max="8125" width="10.6640625" style="122" customWidth="1"/>
    <col min="8126" max="8127" width="0" style="122" hidden="1" customWidth="1"/>
    <col min="8128" max="8128" width="5.6640625" style="122"/>
    <col min="8129" max="8129" width="4.5546875" style="122" customWidth="1"/>
    <col min="8130" max="8130" width="11.109375" style="122" customWidth="1"/>
    <col min="8131" max="8131" width="11.5546875" style="122" customWidth="1"/>
    <col min="8132" max="8132" width="10.6640625" style="122" customWidth="1"/>
    <col min="8133" max="8133" width="10.5546875" style="122" customWidth="1"/>
    <col min="8134" max="8134" width="11.5546875" style="122" customWidth="1"/>
    <col min="8135" max="8135" width="10.6640625" style="122" customWidth="1"/>
    <col min="8136" max="8136" width="12" style="122" customWidth="1"/>
    <col min="8137" max="8137" width="11.5546875" style="122" customWidth="1"/>
    <col min="8138" max="8139" width="10.6640625" style="122" customWidth="1"/>
    <col min="8140" max="8141" width="0" style="122" hidden="1" customWidth="1"/>
    <col min="8142" max="8143" width="5.6640625" style="122"/>
    <col min="8144" max="8144" width="4.5546875" style="122" customWidth="1"/>
    <col min="8145" max="8145" width="1.6640625" style="122" customWidth="1"/>
    <col min="8146" max="8146" width="2.33203125" style="122" customWidth="1"/>
    <col min="8147" max="8147" width="33.33203125" style="122" customWidth="1"/>
    <col min="8148" max="8148" width="11.109375" style="122" customWidth="1"/>
    <col min="8149" max="8149" width="11.5546875" style="122" customWidth="1"/>
    <col min="8150" max="8150" width="10.6640625" style="122" customWidth="1"/>
    <col min="8151" max="8151" width="10.5546875" style="122" customWidth="1"/>
    <col min="8152" max="8152" width="11.5546875" style="122" customWidth="1"/>
    <col min="8153" max="8153" width="10.6640625" style="122" customWidth="1"/>
    <col min="8154" max="8154" width="12" style="122" customWidth="1"/>
    <col min="8155" max="8155" width="11.5546875" style="122" customWidth="1"/>
    <col min="8156" max="8157" width="10.6640625" style="122" customWidth="1"/>
    <col min="8158" max="8159" width="0" style="122" hidden="1" customWidth="1"/>
    <col min="8160" max="8160" width="5.6640625" style="122"/>
    <col min="8161" max="8161" width="4.5546875" style="122" customWidth="1"/>
    <col min="8162" max="8171" width="12.6640625" style="122" customWidth="1"/>
    <col min="8172" max="8173" width="0" style="122" hidden="1" customWidth="1"/>
    <col min="8174" max="8175" width="5.6640625" style="122"/>
    <col min="8176" max="8176" width="4.5546875" style="122" customWidth="1"/>
    <col min="8177" max="8177" width="1.6640625" style="122" customWidth="1"/>
    <col min="8178" max="8178" width="2.33203125" style="122" customWidth="1"/>
    <col min="8179" max="8179" width="33.33203125" style="122" customWidth="1"/>
    <col min="8180" max="8180" width="11.109375" style="122" customWidth="1"/>
    <col min="8181" max="8181" width="11.5546875" style="122" customWidth="1"/>
    <col min="8182" max="8182" width="10.6640625" style="122" customWidth="1"/>
    <col min="8183" max="8183" width="10.5546875" style="122" customWidth="1"/>
    <col min="8184" max="8184" width="11.5546875" style="122" customWidth="1"/>
    <col min="8185" max="8185" width="10.6640625" style="122" customWidth="1"/>
    <col min="8186" max="8186" width="12" style="122" customWidth="1"/>
    <col min="8187" max="8187" width="11.5546875" style="122" customWidth="1"/>
    <col min="8188" max="8189" width="10.6640625" style="122" customWidth="1"/>
    <col min="8190" max="8191" width="0" style="122" hidden="1" customWidth="1"/>
    <col min="8192" max="8192" width="5.6640625" style="122"/>
    <col min="8193" max="8193" width="4.5546875" style="122" customWidth="1"/>
    <col min="8194" max="8203" width="12.6640625" style="122" customWidth="1"/>
    <col min="8204" max="8205" width="0" style="122" hidden="1" customWidth="1"/>
    <col min="8206" max="8329" width="5.6640625" style="122"/>
    <col min="8330" max="8330" width="20.21875" style="122" bestFit="1" customWidth="1"/>
    <col min="8331" max="8331" width="4.5546875" style="122" customWidth="1"/>
    <col min="8332" max="8332" width="1.6640625" style="122" customWidth="1"/>
    <col min="8333" max="8333" width="10.6640625" style="122" customWidth="1"/>
    <col min="8334" max="8334" width="8.33203125" style="122" customWidth="1"/>
    <col min="8335" max="8335" width="10.6640625" style="122" customWidth="1"/>
    <col min="8336" max="8336" width="10.109375" style="122" customWidth="1"/>
    <col min="8337" max="8337" width="10.6640625" style="122" customWidth="1"/>
    <col min="8338" max="8338" width="7.6640625" style="122" customWidth="1"/>
    <col min="8339" max="8339" width="1.6640625" style="122" customWidth="1"/>
    <col min="8340" max="8340" width="15.21875" style="122" customWidth="1"/>
    <col min="8341" max="8341" width="12.33203125" style="122" customWidth="1"/>
    <col min="8342" max="8342" width="1.6640625" style="122" customWidth="1"/>
    <col min="8343" max="8343" width="2.33203125" style="122" customWidth="1"/>
    <col min="8344" max="8344" width="33.33203125" style="122" customWidth="1"/>
    <col min="8345" max="8345" width="2.33203125" style="122" bestFit="1" customWidth="1"/>
    <col min="8346" max="8346" width="14.5546875" style="122" customWidth="1"/>
    <col min="8347" max="8347" width="7.88671875" style="122" customWidth="1"/>
    <col min="8348" max="8348" width="11.6640625" style="122" customWidth="1"/>
    <col min="8349" max="8349" width="7.88671875" style="122" customWidth="1"/>
    <col min="8350" max="8350" width="11.6640625" style="122" customWidth="1"/>
    <col min="8351" max="8351" width="7.5546875" style="122" customWidth="1"/>
    <col min="8352" max="8352" width="1.6640625" style="122" customWidth="1"/>
    <col min="8353" max="8353" width="12.109375" style="122" bestFit="1" customWidth="1"/>
    <col min="8354" max="8354" width="15" style="122" customWidth="1"/>
    <col min="8355" max="8364" width="5.6640625" style="122"/>
    <col min="8365" max="8365" width="10.6640625" style="122" bestFit="1" customWidth="1"/>
    <col min="8366" max="8366" width="5.6640625" style="122"/>
    <col min="8367" max="8367" width="7" style="122" customWidth="1"/>
    <col min="8368" max="8368" width="4.5546875" style="122" customWidth="1"/>
    <col min="8369" max="8369" width="1.6640625" style="122" customWidth="1"/>
    <col min="8370" max="8370" width="2.33203125" style="122" customWidth="1"/>
    <col min="8371" max="8371" width="33.33203125" style="122" customWidth="1"/>
    <col min="8372" max="8372" width="11.109375" style="122" customWidth="1"/>
    <col min="8373" max="8373" width="11.5546875" style="122" customWidth="1"/>
    <col min="8374" max="8374" width="11.44140625" style="122" customWidth="1"/>
    <col min="8375" max="8375" width="12.88671875" style="122" customWidth="1"/>
    <col min="8376" max="8376" width="11.5546875" style="122" customWidth="1"/>
    <col min="8377" max="8377" width="11.33203125" style="122" customWidth="1"/>
    <col min="8378" max="8378" width="12" style="122" customWidth="1"/>
    <col min="8379" max="8379" width="11.5546875" style="122" customWidth="1"/>
    <col min="8380" max="8381" width="10.6640625" style="122" customWidth="1"/>
    <col min="8382" max="8383" width="0" style="122" hidden="1" customWidth="1"/>
    <col min="8384" max="8384" width="5.6640625" style="122"/>
    <col min="8385" max="8385" width="4.5546875" style="122" customWidth="1"/>
    <col min="8386" max="8386" width="11.109375" style="122" customWidth="1"/>
    <col min="8387" max="8387" width="11.5546875" style="122" customWidth="1"/>
    <col min="8388" max="8388" width="10.6640625" style="122" customWidth="1"/>
    <col min="8389" max="8389" width="10.5546875" style="122" customWidth="1"/>
    <col min="8390" max="8390" width="11.5546875" style="122" customWidth="1"/>
    <col min="8391" max="8391" width="10.6640625" style="122" customWidth="1"/>
    <col min="8392" max="8392" width="12" style="122" customWidth="1"/>
    <col min="8393" max="8393" width="11.5546875" style="122" customWidth="1"/>
    <col min="8394" max="8395" width="10.6640625" style="122" customWidth="1"/>
    <col min="8396" max="8397" width="0" style="122" hidden="1" customWidth="1"/>
    <col min="8398" max="8399" width="5.6640625" style="122"/>
    <col min="8400" max="8400" width="4.5546875" style="122" customWidth="1"/>
    <col min="8401" max="8401" width="1.6640625" style="122" customWidth="1"/>
    <col min="8402" max="8402" width="2.33203125" style="122" customWidth="1"/>
    <col min="8403" max="8403" width="33.33203125" style="122" customWidth="1"/>
    <col min="8404" max="8404" width="11.109375" style="122" customWidth="1"/>
    <col min="8405" max="8405" width="11.5546875" style="122" customWidth="1"/>
    <col min="8406" max="8406" width="10.6640625" style="122" customWidth="1"/>
    <col min="8407" max="8407" width="10.5546875" style="122" customWidth="1"/>
    <col min="8408" max="8408" width="11.5546875" style="122" customWidth="1"/>
    <col min="8409" max="8409" width="10.6640625" style="122" customWidth="1"/>
    <col min="8410" max="8410" width="12" style="122" customWidth="1"/>
    <col min="8411" max="8411" width="11.5546875" style="122" customWidth="1"/>
    <col min="8412" max="8413" width="10.6640625" style="122" customWidth="1"/>
    <col min="8414" max="8415" width="0" style="122" hidden="1" customWidth="1"/>
    <col min="8416" max="8416" width="5.6640625" style="122"/>
    <col min="8417" max="8417" width="4.5546875" style="122" customWidth="1"/>
    <col min="8418" max="8427" width="12.6640625" style="122" customWidth="1"/>
    <col min="8428" max="8429" width="0" style="122" hidden="1" customWidth="1"/>
    <col min="8430" max="8431" width="5.6640625" style="122"/>
    <col min="8432" max="8432" width="4.5546875" style="122" customWidth="1"/>
    <col min="8433" max="8433" width="1.6640625" style="122" customWidth="1"/>
    <col min="8434" max="8434" width="2.33203125" style="122" customWidth="1"/>
    <col min="8435" max="8435" width="33.33203125" style="122" customWidth="1"/>
    <col min="8436" max="8436" width="11.109375" style="122" customWidth="1"/>
    <col min="8437" max="8437" width="11.5546875" style="122" customWidth="1"/>
    <col min="8438" max="8438" width="10.6640625" style="122" customWidth="1"/>
    <col min="8439" max="8439" width="10.5546875" style="122" customWidth="1"/>
    <col min="8440" max="8440" width="11.5546875" style="122" customWidth="1"/>
    <col min="8441" max="8441" width="10.6640625" style="122" customWidth="1"/>
    <col min="8442" max="8442" width="12" style="122" customWidth="1"/>
    <col min="8443" max="8443" width="11.5546875" style="122" customWidth="1"/>
    <col min="8444" max="8445" width="10.6640625" style="122" customWidth="1"/>
    <col min="8446" max="8447" width="0" style="122" hidden="1" customWidth="1"/>
    <col min="8448" max="8448" width="5.6640625" style="122"/>
    <col min="8449" max="8449" width="4.5546875" style="122" customWidth="1"/>
    <col min="8450" max="8459" width="12.6640625" style="122" customWidth="1"/>
    <col min="8460" max="8461" width="0" style="122" hidden="1" customWidth="1"/>
    <col min="8462" max="8585" width="5.6640625" style="122"/>
    <col min="8586" max="8586" width="20.21875" style="122" bestFit="1" customWidth="1"/>
    <col min="8587" max="8587" width="4.5546875" style="122" customWidth="1"/>
    <col min="8588" max="8588" width="1.6640625" style="122" customWidth="1"/>
    <col min="8589" max="8589" width="10.6640625" style="122" customWidth="1"/>
    <col min="8590" max="8590" width="8.33203125" style="122" customWidth="1"/>
    <col min="8591" max="8591" width="10.6640625" style="122" customWidth="1"/>
    <col min="8592" max="8592" width="10.109375" style="122" customWidth="1"/>
    <col min="8593" max="8593" width="10.6640625" style="122" customWidth="1"/>
    <col min="8594" max="8594" width="7.6640625" style="122" customWidth="1"/>
    <col min="8595" max="8595" width="1.6640625" style="122" customWidth="1"/>
    <col min="8596" max="8596" width="15.21875" style="122" customWidth="1"/>
    <col min="8597" max="8597" width="12.33203125" style="122" customWidth="1"/>
    <col min="8598" max="8598" width="1.6640625" style="122" customWidth="1"/>
    <col min="8599" max="8599" width="2.33203125" style="122" customWidth="1"/>
    <col min="8600" max="8600" width="33.33203125" style="122" customWidth="1"/>
    <col min="8601" max="8601" width="2.33203125" style="122" bestFit="1" customWidth="1"/>
    <col min="8602" max="8602" width="14.5546875" style="122" customWidth="1"/>
    <col min="8603" max="8603" width="7.88671875" style="122" customWidth="1"/>
    <col min="8604" max="8604" width="11.6640625" style="122" customWidth="1"/>
    <col min="8605" max="8605" width="7.88671875" style="122" customWidth="1"/>
    <col min="8606" max="8606" width="11.6640625" style="122" customWidth="1"/>
    <col min="8607" max="8607" width="7.5546875" style="122" customWidth="1"/>
    <col min="8608" max="8608" width="1.6640625" style="122" customWidth="1"/>
    <col min="8609" max="8609" width="12.109375" style="122" bestFit="1" customWidth="1"/>
    <col min="8610" max="8610" width="15" style="122" customWidth="1"/>
    <col min="8611" max="8620" width="5.6640625" style="122"/>
    <col min="8621" max="8621" width="10.6640625" style="122" bestFit="1" customWidth="1"/>
    <col min="8622" max="8622" width="5.6640625" style="122"/>
    <col min="8623" max="8623" width="7" style="122" customWidth="1"/>
    <col min="8624" max="8624" width="4.5546875" style="122" customWidth="1"/>
    <col min="8625" max="8625" width="1.6640625" style="122" customWidth="1"/>
    <col min="8626" max="8626" width="2.33203125" style="122" customWidth="1"/>
    <col min="8627" max="8627" width="33.33203125" style="122" customWidth="1"/>
    <col min="8628" max="8628" width="11.109375" style="122" customWidth="1"/>
    <col min="8629" max="8629" width="11.5546875" style="122" customWidth="1"/>
    <col min="8630" max="8630" width="11.44140625" style="122" customWidth="1"/>
    <col min="8631" max="8631" width="12.88671875" style="122" customWidth="1"/>
    <col min="8632" max="8632" width="11.5546875" style="122" customWidth="1"/>
    <col min="8633" max="8633" width="11.33203125" style="122" customWidth="1"/>
    <col min="8634" max="8634" width="12" style="122" customWidth="1"/>
    <col min="8635" max="8635" width="11.5546875" style="122" customWidth="1"/>
    <col min="8636" max="8637" width="10.6640625" style="122" customWidth="1"/>
    <col min="8638" max="8639" width="0" style="122" hidden="1" customWidth="1"/>
    <col min="8640" max="8640" width="5.6640625" style="122"/>
    <col min="8641" max="8641" width="4.5546875" style="122" customWidth="1"/>
    <col min="8642" max="8642" width="11.109375" style="122" customWidth="1"/>
    <col min="8643" max="8643" width="11.5546875" style="122" customWidth="1"/>
    <col min="8644" max="8644" width="10.6640625" style="122" customWidth="1"/>
    <col min="8645" max="8645" width="10.5546875" style="122" customWidth="1"/>
    <col min="8646" max="8646" width="11.5546875" style="122" customWidth="1"/>
    <col min="8647" max="8647" width="10.6640625" style="122" customWidth="1"/>
    <col min="8648" max="8648" width="12" style="122" customWidth="1"/>
    <col min="8649" max="8649" width="11.5546875" style="122" customWidth="1"/>
    <col min="8650" max="8651" width="10.6640625" style="122" customWidth="1"/>
    <col min="8652" max="8653" width="0" style="122" hidden="1" customWidth="1"/>
    <col min="8654" max="8655" width="5.6640625" style="122"/>
    <col min="8656" max="8656" width="4.5546875" style="122" customWidth="1"/>
    <col min="8657" max="8657" width="1.6640625" style="122" customWidth="1"/>
    <col min="8658" max="8658" width="2.33203125" style="122" customWidth="1"/>
    <col min="8659" max="8659" width="33.33203125" style="122" customWidth="1"/>
    <col min="8660" max="8660" width="11.109375" style="122" customWidth="1"/>
    <col min="8661" max="8661" width="11.5546875" style="122" customWidth="1"/>
    <col min="8662" max="8662" width="10.6640625" style="122" customWidth="1"/>
    <col min="8663" max="8663" width="10.5546875" style="122" customWidth="1"/>
    <col min="8664" max="8664" width="11.5546875" style="122" customWidth="1"/>
    <col min="8665" max="8665" width="10.6640625" style="122" customWidth="1"/>
    <col min="8666" max="8666" width="12" style="122" customWidth="1"/>
    <col min="8667" max="8667" width="11.5546875" style="122" customWidth="1"/>
    <col min="8668" max="8669" width="10.6640625" style="122" customWidth="1"/>
    <col min="8670" max="8671" width="0" style="122" hidden="1" customWidth="1"/>
    <col min="8672" max="8672" width="5.6640625" style="122"/>
    <col min="8673" max="8673" width="4.5546875" style="122" customWidth="1"/>
    <col min="8674" max="8683" width="12.6640625" style="122" customWidth="1"/>
    <col min="8684" max="8685" width="0" style="122" hidden="1" customWidth="1"/>
    <col min="8686" max="8687" width="5.6640625" style="122"/>
    <col min="8688" max="8688" width="4.5546875" style="122" customWidth="1"/>
    <col min="8689" max="8689" width="1.6640625" style="122" customWidth="1"/>
    <col min="8690" max="8690" width="2.33203125" style="122" customWidth="1"/>
    <col min="8691" max="8691" width="33.33203125" style="122" customWidth="1"/>
    <col min="8692" max="8692" width="11.109375" style="122" customWidth="1"/>
    <col min="8693" max="8693" width="11.5546875" style="122" customWidth="1"/>
    <col min="8694" max="8694" width="10.6640625" style="122" customWidth="1"/>
    <col min="8695" max="8695" width="10.5546875" style="122" customWidth="1"/>
    <col min="8696" max="8696" width="11.5546875" style="122" customWidth="1"/>
    <col min="8697" max="8697" width="10.6640625" style="122" customWidth="1"/>
    <col min="8698" max="8698" width="12" style="122" customWidth="1"/>
    <col min="8699" max="8699" width="11.5546875" style="122" customWidth="1"/>
    <col min="8700" max="8701" width="10.6640625" style="122" customWidth="1"/>
    <col min="8702" max="8703" width="0" style="122" hidden="1" customWidth="1"/>
    <col min="8704" max="8704" width="5.6640625" style="122"/>
    <col min="8705" max="8705" width="4.5546875" style="122" customWidth="1"/>
    <col min="8706" max="8715" width="12.6640625" style="122" customWidth="1"/>
    <col min="8716" max="8717" width="0" style="122" hidden="1" customWidth="1"/>
    <col min="8718" max="8841" width="5.6640625" style="122"/>
    <col min="8842" max="8842" width="20.21875" style="122" bestFit="1" customWidth="1"/>
    <col min="8843" max="8843" width="4.5546875" style="122" customWidth="1"/>
    <col min="8844" max="8844" width="1.6640625" style="122" customWidth="1"/>
    <col min="8845" max="8845" width="10.6640625" style="122" customWidth="1"/>
    <col min="8846" max="8846" width="8.33203125" style="122" customWidth="1"/>
    <col min="8847" max="8847" width="10.6640625" style="122" customWidth="1"/>
    <col min="8848" max="8848" width="10.109375" style="122" customWidth="1"/>
    <col min="8849" max="8849" width="10.6640625" style="122" customWidth="1"/>
    <col min="8850" max="8850" width="7.6640625" style="122" customWidth="1"/>
    <col min="8851" max="8851" width="1.6640625" style="122" customWidth="1"/>
    <col min="8852" max="8852" width="15.21875" style="122" customWidth="1"/>
    <col min="8853" max="8853" width="12.33203125" style="122" customWidth="1"/>
    <col min="8854" max="8854" width="1.6640625" style="122" customWidth="1"/>
    <col min="8855" max="8855" width="2.33203125" style="122" customWidth="1"/>
    <col min="8856" max="8856" width="33.33203125" style="122" customWidth="1"/>
    <col min="8857" max="8857" width="2.33203125" style="122" bestFit="1" customWidth="1"/>
    <col min="8858" max="8858" width="14.5546875" style="122" customWidth="1"/>
    <col min="8859" max="8859" width="7.88671875" style="122" customWidth="1"/>
    <col min="8860" max="8860" width="11.6640625" style="122" customWidth="1"/>
    <col min="8861" max="8861" width="7.88671875" style="122" customWidth="1"/>
    <col min="8862" max="8862" width="11.6640625" style="122" customWidth="1"/>
    <col min="8863" max="8863" width="7.5546875" style="122" customWidth="1"/>
    <col min="8864" max="8864" width="1.6640625" style="122" customWidth="1"/>
    <col min="8865" max="8865" width="12.109375" style="122" bestFit="1" customWidth="1"/>
    <col min="8866" max="8866" width="15" style="122" customWidth="1"/>
    <col min="8867" max="8876" width="5.6640625" style="122"/>
    <col min="8877" max="8877" width="10.6640625" style="122" bestFit="1" customWidth="1"/>
    <col min="8878" max="8878" width="5.6640625" style="122"/>
    <col min="8879" max="8879" width="7" style="122" customWidth="1"/>
    <col min="8880" max="8880" width="4.5546875" style="122" customWidth="1"/>
    <col min="8881" max="8881" width="1.6640625" style="122" customWidth="1"/>
    <col min="8882" max="8882" width="2.33203125" style="122" customWidth="1"/>
    <col min="8883" max="8883" width="33.33203125" style="122" customWidth="1"/>
    <col min="8884" max="8884" width="11.109375" style="122" customWidth="1"/>
    <col min="8885" max="8885" width="11.5546875" style="122" customWidth="1"/>
    <col min="8886" max="8886" width="11.44140625" style="122" customWidth="1"/>
    <col min="8887" max="8887" width="12.88671875" style="122" customWidth="1"/>
    <col min="8888" max="8888" width="11.5546875" style="122" customWidth="1"/>
    <col min="8889" max="8889" width="11.33203125" style="122" customWidth="1"/>
    <col min="8890" max="8890" width="12" style="122" customWidth="1"/>
    <col min="8891" max="8891" width="11.5546875" style="122" customWidth="1"/>
    <col min="8892" max="8893" width="10.6640625" style="122" customWidth="1"/>
    <col min="8894" max="8895" width="0" style="122" hidden="1" customWidth="1"/>
    <col min="8896" max="8896" width="5.6640625" style="122"/>
    <col min="8897" max="8897" width="4.5546875" style="122" customWidth="1"/>
    <col min="8898" max="8898" width="11.109375" style="122" customWidth="1"/>
    <col min="8899" max="8899" width="11.5546875" style="122" customWidth="1"/>
    <col min="8900" max="8900" width="10.6640625" style="122" customWidth="1"/>
    <col min="8901" max="8901" width="10.5546875" style="122" customWidth="1"/>
    <col min="8902" max="8902" width="11.5546875" style="122" customWidth="1"/>
    <col min="8903" max="8903" width="10.6640625" style="122" customWidth="1"/>
    <col min="8904" max="8904" width="12" style="122" customWidth="1"/>
    <col min="8905" max="8905" width="11.5546875" style="122" customWidth="1"/>
    <col min="8906" max="8907" width="10.6640625" style="122" customWidth="1"/>
    <col min="8908" max="8909" width="0" style="122" hidden="1" customWidth="1"/>
    <col min="8910" max="8911" width="5.6640625" style="122"/>
    <col min="8912" max="8912" width="4.5546875" style="122" customWidth="1"/>
    <col min="8913" max="8913" width="1.6640625" style="122" customWidth="1"/>
    <col min="8914" max="8914" width="2.33203125" style="122" customWidth="1"/>
    <col min="8915" max="8915" width="33.33203125" style="122" customWidth="1"/>
    <col min="8916" max="8916" width="11.109375" style="122" customWidth="1"/>
    <col min="8917" max="8917" width="11.5546875" style="122" customWidth="1"/>
    <col min="8918" max="8918" width="10.6640625" style="122" customWidth="1"/>
    <col min="8919" max="8919" width="10.5546875" style="122" customWidth="1"/>
    <col min="8920" max="8920" width="11.5546875" style="122" customWidth="1"/>
    <col min="8921" max="8921" width="10.6640625" style="122" customWidth="1"/>
    <col min="8922" max="8922" width="12" style="122" customWidth="1"/>
    <col min="8923" max="8923" width="11.5546875" style="122" customWidth="1"/>
    <col min="8924" max="8925" width="10.6640625" style="122" customWidth="1"/>
    <col min="8926" max="8927" width="0" style="122" hidden="1" customWidth="1"/>
    <col min="8928" max="8928" width="5.6640625" style="122"/>
    <col min="8929" max="8929" width="4.5546875" style="122" customWidth="1"/>
    <col min="8930" max="8939" width="12.6640625" style="122" customWidth="1"/>
    <col min="8940" max="8941" width="0" style="122" hidden="1" customWidth="1"/>
    <col min="8942" max="8943" width="5.6640625" style="122"/>
    <col min="8944" max="8944" width="4.5546875" style="122" customWidth="1"/>
    <col min="8945" max="8945" width="1.6640625" style="122" customWidth="1"/>
    <col min="8946" max="8946" width="2.33203125" style="122" customWidth="1"/>
    <col min="8947" max="8947" width="33.33203125" style="122" customWidth="1"/>
    <col min="8948" max="8948" width="11.109375" style="122" customWidth="1"/>
    <col min="8949" max="8949" width="11.5546875" style="122" customWidth="1"/>
    <col min="8950" max="8950" width="10.6640625" style="122" customWidth="1"/>
    <col min="8951" max="8951" width="10.5546875" style="122" customWidth="1"/>
    <col min="8952" max="8952" width="11.5546875" style="122" customWidth="1"/>
    <col min="8953" max="8953" width="10.6640625" style="122" customWidth="1"/>
    <col min="8954" max="8954" width="12" style="122" customWidth="1"/>
    <col min="8955" max="8955" width="11.5546875" style="122" customWidth="1"/>
    <col min="8956" max="8957" width="10.6640625" style="122" customWidth="1"/>
    <col min="8958" max="8959" width="0" style="122" hidden="1" customWidth="1"/>
    <col min="8960" max="8960" width="5.6640625" style="122"/>
    <col min="8961" max="8961" width="4.5546875" style="122" customWidth="1"/>
    <col min="8962" max="8971" width="12.6640625" style="122" customWidth="1"/>
    <col min="8972" max="8973" width="0" style="122" hidden="1" customWidth="1"/>
    <col min="8974" max="9097" width="5.6640625" style="122"/>
    <col min="9098" max="9098" width="20.21875" style="122" bestFit="1" customWidth="1"/>
    <col min="9099" max="9099" width="4.5546875" style="122" customWidth="1"/>
    <col min="9100" max="9100" width="1.6640625" style="122" customWidth="1"/>
    <col min="9101" max="9101" width="10.6640625" style="122" customWidth="1"/>
    <col min="9102" max="9102" width="8.33203125" style="122" customWidth="1"/>
    <col min="9103" max="9103" width="10.6640625" style="122" customWidth="1"/>
    <col min="9104" max="9104" width="10.109375" style="122" customWidth="1"/>
    <col min="9105" max="9105" width="10.6640625" style="122" customWidth="1"/>
    <col min="9106" max="9106" width="7.6640625" style="122" customWidth="1"/>
    <col min="9107" max="9107" width="1.6640625" style="122" customWidth="1"/>
    <col min="9108" max="9108" width="15.21875" style="122" customWidth="1"/>
    <col min="9109" max="9109" width="12.33203125" style="122" customWidth="1"/>
    <col min="9110" max="9110" width="1.6640625" style="122" customWidth="1"/>
    <col min="9111" max="9111" width="2.33203125" style="122" customWidth="1"/>
    <col min="9112" max="9112" width="33.33203125" style="122" customWidth="1"/>
    <col min="9113" max="9113" width="2.33203125" style="122" bestFit="1" customWidth="1"/>
    <col min="9114" max="9114" width="14.5546875" style="122" customWidth="1"/>
    <col min="9115" max="9115" width="7.88671875" style="122" customWidth="1"/>
    <col min="9116" max="9116" width="11.6640625" style="122" customWidth="1"/>
    <col min="9117" max="9117" width="7.88671875" style="122" customWidth="1"/>
    <col min="9118" max="9118" width="11.6640625" style="122" customWidth="1"/>
    <col min="9119" max="9119" width="7.5546875" style="122" customWidth="1"/>
    <col min="9120" max="9120" width="1.6640625" style="122" customWidth="1"/>
    <col min="9121" max="9121" width="12.109375" style="122" bestFit="1" customWidth="1"/>
    <col min="9122" max="9122" width="15" style="122" customWidth="1"/>
    <col min="9123" max="9132" width="5.6640625" style="122"/>
    <col min="9133" max="9133" width="10.6640625" style="122" bestFit="1" customWidth="1"/>
    <col min="9134" max="9134" width="5.6640625" style="122"/>
    <col min="9135" max="9135" width="7" style="122" customWidth="1"/>
    <col min="9136" max="9136" width="4.5546875" style="122" customWidth="1"/>
    <col min="9137" max="9137" width="1.6640625" style="122" customWidth="1"/>
    <col min="9138" max="9138" width="2.33203125" style="122" customWidth="1"/>
    <col min="9139" max="9139" width="33.33203125" style="122" customWidth="1"/>
    <col min="9140" max="9140" width="11.109375" style="122" customWidth="1"/>
    <col min="9141" max="9141" width="11.5546875" style="122" customWidth="1"/>
    <col min="9142" max="9142" width="11.44140625" style="122" customWidth="1"/>
    <col min="9143" max="9143" width="12.88671875" style="122" customWidth="1"/>
    <col min="9144" max="9144" width="11.5546875" style="122" customWidth="1"/>
    <col min="9145" max="9145" width="11.33203125" style="122" customWidth="1"/>
    <col min="9146" max="9146" width="12" style="122" customWidth="1"/>
    <col min="9147" max="9147" width="11.5546875" style="122" customWidth="1"/>
    <col min="9148" max="9149" width="10.6640625" style="122" customWidth="1"/>
    <col min="9150" max="9151" width="0" style="122" hidden="1" customWidth="1"/>
    <col min="9152" max="9152" width="5.6640625" style="122"/>
    <col min="9153" max="9153" width="4.5546875" style="122" customWidth="1"/>
    <col min="9154" max="9154" width="11.109375" style="122" customWidth="1"/>
    <col min="9155" max="9155" width="11.5546875" style="122" customWidth="1"/>
    <col min="9156" max="9156" width="10.6640625" style="122" customWidth="1"/>
    <col min="9157" max="9157" width="10.5546875" style="122" customWidth="1"/>
    <col min="9158" max="9158" width="11.5546875" style="122" customWidth="1"/>
    <col min="9159" max="9159" width="10.6640625" style="122" customWidth="1"/>
    <col min="9160" max="9160" width="12" style="122" customWidth="1"/>
    <col min="9161" max="9161" width="11.5546875" style="122" customWidth="1"/>
    <col min="9162" max="9163" width="10.6640625" style="122" customWidth="1"/>
    <col min="9164" max="9165" width="0" style="122" hidden="1" customWidth="1"/>
    <col min="9166" max="9167" width="5.6640625" style="122"/>
    <col min="9168" max="9168" width="4.5546875" style="122" customWidth="1"/>
    <col min="9169" max="9169" width="1.6640625" style="122" customWidth="1"/>
    <col min="9170" max="9170" width="2.33203125" style="122" customWidth="1"/>
    <col min="9171" max="9171" width="33.33203125" style="122" customWidth="1"/>
    <col min="9172" max="9172" width="11.109375" style="122" customWidth="1"/>
    <col min="9173" max="9173" width="11.5546875" style="122" customWidth="1"/>
    <col min="9174" max="9174" width="10.6640625" style="122" customWidth="1"/>
    <col min="9175" max="9175" width="10.5546875" style="122" customWidth="1"/>
    <col min="9176" max="9176" width="11.5546875" style="122" customWidth="1"/>
    <col min="9177" max="9177" width="10.6640625" style="122" customWidth="1"/>
    <col min="9178" max="9178" width="12" style="122" customWidth="1"/>
    <col min="9179" max="9179" width="11.5546875" style="122" customWidth="1"/>
    <col min="9180" max="9181" width="10.6640625" style="122" customWidth="1"/>
    <col min="9182" max="9183" width="0" style="122" hidden="1" customWidth="1"/>
    <col min="9184" max="9184" width="5.6640625" style="122"/>
    <col min="9185" max="9185" width="4.5546875" style="122" customWidth="1"/>
    <col min="9186" max="9195" width="12.6640625" style="122" customWidth="1"/>
    <col min="9196" max="9197" width="0" style="122" hidden="1" customWidth="1"/>
    <col min="9198" max="9199" width="5.6640625" style="122"/>
    <col min="9200" max="9200" width="4.5546875" style="122" customWidth="1"/>
    <col min="9201" max="9201" width="1.6640625" style="122" customWidth="1"/>
    <col min="9202" max="9202" width="2.33203125" style="122" customWidth="1"/>
    <col min="9203" max="9203" width="33.33203125" style="122" customWidth="1"/>
    <col min="9204" max="9204" width="11.109375" style="122" customWidth="1"/>
    <col min="9205" max="9205" width="11.5546875" style="122" customWidth="1"/>
    <col min="9206" max="9206" width="10.6640625" style="122" customWidth="1"/>
    <col min="9207" max="9207" width="10.5546875" style="122" customWidth="1"/>
    <col min="9208" max="9208" width="11.5546875" style="122" customWidth="1"/>
    <col min="9209" max="9209" width="10.6640625" style="122" customWidth="1"/>
    <col min="9210" max="9210" width="12" style="122" customWidth="1"/>
    <col min="9211" max="9211" width="11.5546875" style="122" customWidth="1"/>
    <col min="9212" max="9213" width="10.6640625" style="122" customWidth="1"/>
    <col min="9214" max="9215" width="0" style="122" hidden="1" customWidth="1"/>
    <col min="9216" max="9216" width="5.6640625" style="122"/>
    <col min="9217" max="9217" width="4.5546875" style="122" customWidth="1"/>
    <col min="9218" max="9227" width="12.6640625" style="122" customWidth="1"/>
    <col min="9228" max="9229" width="0" style="122" hidden="1" customWidth="1"/>
    <col min="9230" max="9353" width="5.6640625" style="122"/>
    <col min="9354" max="9354" width="20.21875" style="122" bestFit="1" customWidth="1"/>
    <col min="9355" max="9355" width="4.5546875" style="122" customWidth="1"/>
    <col min="9356" max="9356" width="1.6640625" style="122" customWidth="1"/>
    <col min="9357" max="9357" width="10.6640625" style="122" customWidth="1"/>
    <col min="9358" max="9358" width="8.33203125" style="122" customWidth="1"/>
    <col min="9359" max="9359" width="10.6640625" style="122" customWidth="1"/>
    <col min="9360" max="9360" width="10.109375" style="122" customWidth="1"/>
    <col min="9361" max="9361" width="10.6640625" style="122" customWidth="1"/>
    <col min="9362" max="9362" width="7.6640625" style="122" customWidth="1"/>
    <col min="9363" max="9363" width="1.6640625" style="122" customWidth="1"/>
    <col min="9364" max="9364" width="15.21875" style="122" customWidth="1"/>
    <col min="9365" max="9365" width="12.33203125" style="122" customWidth="1"/>
    <col min="9366" max="9366" width="1.6640625" style="122" customWidth="1"/>
    <col min="9367" max="9367" width="2.33203125" style="122" customWidth="1"/>
    <col min="9368" max="9368" width="33.33203125" style="122" customWidth="1"/>
    <col min="9369" max="9369" width="2.33203125" style="122" bestFit="1" customWidth="1"/>
    <col min="9370" max="9370" width="14.5546875" style="122" customWidth="1"/>
    <col min="9371" max="9371" width="7.88671875" style="122" customWidth="1"/>
    <col min="9372" max="9372" width="11.6640625" style="122" customWidth="1"/>
    <col min="9373" max="9373" width="7.88671875" style="122" customWidth="1"/>
    <col min="9374" max="9374" width="11.6640625" style="122" customWidth="1"/>
    <col min="9375" max="9375" width="7.5546875" style="122" customWidth="1"/>
    <col min="9376" max="9376" width="1.6640625" style="122" customWidth="1"/>
    <col min="9377" max="9377" width="12.109375" style="122" bestFit="1" customWidth="1"/>
    <col min="9378" max="9378" width="15" style="122" customWidth="1"/>
    <col min="9379" max="9388" width="5.6640625" style="122"/>
    <col min="9389" max="9389" width="10.6640625" style="122" bestFit="1" customWidth="1"/>
    <col min="9390" max="9390" width="5.6640625" style="122"/>
    <col min="9391" max="9391" width="7" style="122" customWidth="1"/>
    <col min="9392" max="9392" width="4.5546875" style="122" customWidth="1"/>
    <col min="9393" max="9393" width="1.6640625" style="122" customWidth="1"/>
    <col min="9394" max="9394" width="2.33203125" style="122" customWidth="1"/>
    <col min="9395" max="9395" width="33.33203125" style="122" customWidth="1"/>
    <col min="9396" max="9396" width="11.109375" style="122" customWidth="1"/>
    <col min="9397" max="9397" width="11.5546875" style="122" customWidth="1"/>
    <col min="9398" max="9398" width="11.44140625" style="122" customWidth="1"/>
    <col min="9399" max="9399" width="12.88671875" style="122" customWidth="1"/>
    <col min="9400" max="9400" width="11.5546875" style="122" customWidth="1"/>
    <col min="9401" max="9401" width="11.33203125" style="122" customWidth="1"/>
    <col min="9402" max="9402" width="12" style="122" customWidth="1"/>
    <col min="9403" max="9403" width="11.5546875" style="122" customWidth="1"/>
    <col min="9404" max="9405" width="10.6640625" style="122" customWidth="1"/>
    <col min="9406" max="9407" width="0" style="122" hidden="1" customWidth="1"/>
    <col min="9408" max="9408" width="5.6640625" style="122"/>
    <col min="9409" max="9409" width="4.5546875" style="122" customWidth="1"/>
    <col min="9410" max="9410" width="11.109375" style="122" customWidth="1"/>
    <col min="9411" max="9411" width="11.5546875" style="122" customWidth="1"/>
    <col min="9412" max="9412" width="10.6640625" style="122" customWidth="1"/>
    <col min="9413" max="9413" width="10.5546875" style="122" customWidth="1"/>
    <col min="9414" max="9414" width="11.5546875" style="122" customWidth="1"/>
    <col min="9415" max="9415" width="10.6640625" style="122" customWidth="1"/>
    <col min="9416" max="9416" width="12" style="122" customWidth="1"/>
    <col min="9417" max="9417" width="11.5546875" style="122" customWidth="1"/>
    <col min="9418" max="9419" width="10.6640625" style="122" customWidth="1"/>
    <col min="9420" max="9421" width="0" style="122" hidden="1" customWidth="1"/>
    <col min="9422" max="9423" width="5.6640625" style="122"/>
    <col min="9424" max="9424" width="4.5546875" style="122" customWidth="1"/>
    <col min="9425" max="9425" width="1.6640625" style="122" customWidth="1"/>
    <col min="9426" max="9426" width="2.33203125" style="122" customWidth="1"/>
    <col min="9427" max="9427" width="33.33203125" style="122" customWidth="1"/>
    <col min="9428" max="9428" width="11.109375" style="122" customWidth="1"/>
    <col min="9429" max="9429" width="11.5546875" style="122" customWidth="1"/>
    <col min="9430" max="9430" width="10.6640625" style="122" customWidth="1"/>
    <col min="9431" max="9431" width="10.5546875" style="122" customWidth="1"/>
    <col min="9432" max="9432" width="11.5546875" style="122" customWidth="1"/>
    <col min="9433" max="9433" width="10.6640625" style="122" customWidth="1"/>
    <col min="9434" max="9434" width="12" style="122" customWidth="1"/>
    <col min="9435" max="9435" width="11.5546875" style="122" customWidth="1"/>
    <col min="9436" max="9437" width="10.6640625" style="122" customWidth="1"/>
    <col min="9438" max="9439" width="0" style="122" hidden="1" customWidth="1"/>
    <col min="9440" max="9440" width="5.6640625" style="122"/>
    <col min="9441" max="9441" width="4.5546875" style="122" customWidth="1"/>
    <col min="9442" max="9451" width="12.6640625" style="122" customWidth="1"/>
    <col min="9452" max="9453" width="0" style="122" hidden="1" customWidth="1"/>
    <col min="9454" max="9455" width="5.6640625" style="122"/>
    <col min="9456" max="9456" width="4.5546875" style="122" customWidth="1"/>
    <col min="9457" max="9457" width="1.6640625" style="122" customWidth="1"/>
    <col min="9458" max="9458" width="2.33203125" style="122" customWidth="1"/>
    <col min="9459" max="9459" width="33.33203125" style="122" customWidth="1"/>
    <col min="9460" max="9460" width="11.109375" style="122" customWidth="1"/>
    <col min="9461" max="9461" width="11.5546875" style="122" customWidth="1"/>
    <col min="9462" max="9462" width="10.6640625" style="122" customWidth="1"/>
    <col min="9463" max="9463" width="10.5546875" style="122" customWidth="1"/>
    <col min="9464" max="9464" width="11.5546875" style="122" customWidth="1"/>
    <col min="9465" max="9465" width="10.6640625" style="122" customWidth="1"/>
    <col min="9466" max="9466" width="12" style="122" customWidth="1"/>
    <col min="9467" max="9467" width="11.5546875" style="122" customWidth="1"/>
    <col min="9468" max="9469" width="10.6640625" style="122" customWidth="1"/>
    <col min="9470" max="9471" width="0" style="122" hidden="1" customWidth="1"/>
    <col min="9472" max="9472" width="5.6640625" style="122"/>
    <col min="9473" max="9473" width="4.5546875" style="122" customWidth="1"/>
    <col min="9474" max="9483" width="12.6640625" style="122" customWidth="1"/>
    <col min="9484" max="9485" width="0" style="122" hidden="1" customWidth="1"/>
    <col min="9486" max="9609" width="5.6640625" style="122"/>
    <col min="9610" max="9610" width="20.21875" style="122" bestFit="1" customWidth="1"/>
    <col min="9611" max="9611" width="4.5546875" style="122" customWidth="1"/>
    <col min="9612" max="9612" width="1.6640625" style="122" customWidth="1"/>
    <col min="9613" max="9613" width="10.6640625" style="122" customWidth="1"/>
    <col min="9614" max="9614" width="8.33203125" style="122" customWidth="1"/>
    <col min="9615" max="9615" width="10.6640625" style="122" customWidth="1"/>
    <col min="9616" max="9616" width="10.109375" style="122" customWidth="1"/>
    <col min="9617" max="9617" width="10.6640625" style="122" customWidth="1"/>
    <col min="9618" max="9618" width="7.6640625" style="122" customWidth="1"/>
    <col min="9619" max="9619" width="1.6640625" style="122" customWidth="1"/>
    <col min="9620" max="9620" width="15.21875" style="122" customWidth="1"/>
    <col min="9621" max="9621" width="12.33203125" style="122" customWidth="1"/>
    <col min="9622" max="9622" width="1.6640625" style="122" customWidth="1"/>
    <col min="9623" max="9623" width="2.33203125" style="122" customWidth="1"/>
    <col min="9624" max="9624" width="33.33203125" style="122" customWidth="1"/>
    <col min="9625" max="9625" width="2.33203125" style="122" bestFit="1" customWidth="1"/>
    <col min="9626" max="9626" width="14.5546875" style="122" customWidth="1"/>
    <col min="9627" max="9627" width="7.88671875" style="122" customWidth="1"/>
    <col min="9628" max="9628" width="11.6640625" style="122" customWidth="1"/>
    <col min="9629" max="9629" width="7.88671875" style="122" customWidth="1"/>
    <col min="9630" max="9630" width="11.6640625" style="122" customWidth="1"/>
    <col min="9631" max="9631" width="7.5546875" style="122" customWidth="1"/>
    <col min="9632" max="9632" width="1.6640625" style="122" customWidth="1"/>
    <col min="9633" max="9633" width="12.109375" style="122" bestFit="1" customWidth="1"/>
    <col min="9634" max="9634" width="15" style="122" customWidth="1"/>
    <col min="9635" max="9644" width="5.6640625" style="122"/>
    <col min="9645" max="9645" width="10.6640625" style="122" bestFit="1" customWidth="1"/>
    <col min="9646" max="9646" width="5.6640625" style="122"/>
    <col min="9647" max="9647" width="7" style="122" customWidth="1"/>
    <col min="9648" max="9648" width="4.5546875" style="122" customWidth="1"/>
    <col min="9649" max="9649" width="1.6640625" style="122" customWidth="1"/>
    <col min="9650" max="9650" width="2.33203125" style="122" customWidth="1"/>
    <col min="9651" max="9651" width="33.33203125" style="122" customWidth="1"/>
    <col min="9652" max="9652" width="11.109375" style="122" customWidth="1"/>
    <col min="9653" max="9653" width="11.5546875" style="122" customWidth="1"/>
    <col min="9654" max="9654" width="11.44140625" style="122" customWidth="1"/>
    <col min="9655" max="9655" width="12.88671875" style="122" customWidth="1"/>
    <col min="9656" max="9656" width="11.5546875" style="122" customWidth="1"/>
    <col min="9657" max="9657" width="11.33203125" style="122" customWidth="1"/>
    <col min="9658" max="9658" width="12" style="122" customWidth="1"/>
    <col min="9659" max="9659" width="11.5546875" style="122" customWidth="1"/>
    <col min="9660" max="9661" width="10.6640625" style="122" customWidth="1"/>
    <col min="9662" max="9663" width="0" style="122" hidden="1" customWidth="1"/>
    <col min="9664" max="9664" width="5.6640625" style="122"/>
    <col min="9665" max="9665" width="4.5546875" style="122" customWidth="1"/>
    <col min="9666" max="9666" width="11.109375" style="122" customWidth="1"/>
    <col min="9667" max="9667" width="11.5546875" style="122" customWidth="1"/>
    <col min="9668" max="9668" width="10.6640625" style="122" customWidth="1"/>
    <col min="9669" max="9669" width="10.5546875" style="122" customWidth="1"/>
    <col min="9670" max="9670" width="11.5546875" style="122" customWidth="1"/>
    <col min="9671" max="9671" width="10.6640625" style="122" customWidth="1"/>
    <col min="9672" max="9672" width="12" style="122" customWidth="1"/>
    <col min="9673" max="9673" width="11.5546875" style="122" customWidth="1"/>
    <col min="9674" max="9675" width="10.6640625" style="122" customWidth="1"/>
    <col min="9676" max="9677" width="0" style="122" hidden="1" customWidth="1"/>
    <col min="9678" max="9679" width="5.6640625" style="122"/>
    <col min="9680" max="9680" width="4.5546875" style="122" customWidth="1"/>
    <col min="9681" max="9681" width="1.6640625" style="122" customWidth="1"/>
    <col min="9682" max="9682" width="2.33203125" style="122" customWidth="1"/>
    <col min="9683" max="9683" width="33.33203125" style="122" customWidth="1"/>
    <col min="9684" max="9684" width="11.109375" style="122" customWidth="1"/>
    <col min="9685" max="9685" width="11.5546875" style="122" customWidth="1"/>
    <col min="9686" max="9686" width="10.6640625" style="122" customWidth="1"/>
    <col min="9687" max="9687" width="10.5546875" style="122" customWidth="1"/>
    <col min="9688" max="9688" width="11.5546875" style="122" customWidth="1"/>
    <col min="9689" max="9689" width="10.6640625" style="122" customWidth="1"/>
    <col min="9690" max="9690" width="12" style="122" customWidth="1"/>
    <col min="9691" max="9691" width="11.5546875" style="122" customWidth="1"/>
    <col min="9692" max="9693" width="10.6640625" style="122" customWidth="1"/>
    <col min="9694" max="9695" width="0" style="122" hidden="1" customWidth="1"/>
    <col min="9696" max="9696" width="5.6640625" style="122"/>
    <col min="9697" max="9697" width="4.5546875" style="122" customWidth="1"/>
    <col min="9698" max="9707" width="12.6640625" style="122" customWidth="1"/>
    <col min="9708" max="9709" width="0" style="122" hidden="1" customWidth="1"/>
    <col min="9710" max="9711" width="5.6640625" style="122"/>
    <col min="9712" max="9712" width="4.5546875" style="122" customWidth="1"/>
    <col min="9713" max="9713" width="1.6640625" style="122" customWidth="1"/>
    <col min="9714" max="9714" width="2.33203125" style="122" customWidth="1"/>
    <col min="9715" max="9715" width="33.33203125" style="122" customWidth="1"/>
    <col min="9716" max="9716" width="11.109375" style="122" customWidth="1"/>
    <col min="9717" max="9717" width="11.5546875" style="122" customWidth="1"/>
    <col min="9718" max="9718" width="10.6640625" style="122" customWidth="1"/>
    <col min="9719" max="9719" width="10.5546875" style="122" customWidth="1"/>
    <col min="9720" max="9720" width="11.5546875" style="122" customWidth="1"/>
    <col min="9721" max="9721" width="10.6640625" style="122" customWidth="1"/>
    <col min="9722" max="9722" width="12" style="122" customWidth="1"/>
    <col min="9723" max="9723" width="11.5546875" style="122" customWidth="1"/>
    <col min="9724" max="9725" width="10.6640625" style="122" customWidth="1"/>
    <col min="9726" max="9727" width="0" style="122" hidden="1" customWidth="1"/>
    <col min="9728" max="9728" width="5.6640625" style="122"/>
    <col min="9729" max="9729" width="4.5546875" style="122" customWidth="1"/>
    <col min="9730" max="9739" width="12.6640625" style="122" customWidth="1"/>
    <col min="9740" max="9741" width="0" style="122" hidden="1" customWidth="1"/>
    <col min="9742" max="9865" width="5.6640625" style="122"/>
    <col min="9866" max="9866" width="20.21875" style="122" bestFit="1" customWidth="1"/>
    <col min="9867" max="9867" width="4.5546875" style="122" customWidth="1"/>
    <col min="9868" max="9868" width="1.6640625" style="122" customWidth="1"/>
    <col min="9869" max="9869" width="10.6640625" style="122" customWidth="1"/>
    <col min="9870" max="9870" width="8.33203125" style="122" customWidth="1"/>
    <col min="9871" max="9871" width="10.6640625" style="122" customWidth="1"/>
    <col min="9872" max="9872" width="10.109375" style="122" customWidth="1"/>
    <col min="9873" max="9873" width="10.6640625" style="122" customWidth="1"/>
    <col min="9874" max="9874" width="7.6640625" style="122" customWidth="1"/>
    <col min="9875" max="9875" width="1.6640625" style="122" customWidth="1"/>
    <col min="9876" max="9876" width="15.21875" style="122" customWidth="1"/>
    <col min="9877" max="9877" width="12.33203125" style="122" customWidth="1"/>
    <col min="9878" max="9878" width="1.6640625" style="122" customWidth="1"/>
    <col min="9879" max="9879" width="2.33203125" style="122" customWidth="1"/>
    <col min="9880" max="9880" width="33.33203125" style="122" customWidth="1"/>
    <col min="9881" max="9881" width="2.33203125" style="122" bestFit="1" customWidth="1"/>
    <col min="9882" max="9882" width="14.5546875" style="122" customWidth="1"/>
    <col min="9883" max="9883" width="7.88671875" style="122" customWidth="1"/>
    <col min="9884" max="9884" width="11.6640625" style="122" customWidth="1"/>
    <col min="9885" max="9885" width="7.88671875" style="122" customWidth="1"/>
    <col min="9886" max="9886" width="11.6640625" style="122" customWidth="1"/>
    <col min="9887" max="9887" width="7.5546875" style="122" customWidth="1"/>
    <col min="9888" max="9888" width="1.6640625" style="122" customWidth="1"/>
    <col min="9889" max="9889" width="12.109375" style="122" bestFit="1" customWidth="1"/>
    <col min="9890" max="9890" width="15" style="122" customWidth="1"/>
    <col min="9891" max="9900" width="5.6640625" style="122"/>
    <col min="9901" max="9901" width="10.6640625" style="122" bestFit="1" customWidth="1"/>
    <col min="9902" max="9902" width="5.6640625" style="122"/>
    <col min="9903" max="9903" width="7" style="122" customWidth="1"/>
    <col min="9904" max="9904" width="4.5546875" style="122" customWidth="1"/>
    <col min="9905" max="9905" width="1.6640625" style="122" customWidth="1"/>
    <col min="9906" max="9906" width="2.33203125" style="122" customWidth="1"/>
    <col min="9907" max="9907" width="33.33203125" style="122" customWidth="1"/>
    <col min="9908" max="9908" width="11.109375" style="122" customWidth="1"/>
    <col min="9909" max="9909" width="11.5546875" style="122" customWidth="1"/>
    <col min="9910" max="9910" width="11.44140625" style="122" customWidth="1"/>
    <col min="9911" max="9911" width="12.88671875" style="122" customWidth="1"/>
    <col min="9912" max="9912" width="11.5546875" style="122" customWidth="1"/>
    <col min="9913" max="9913" width="11.33203125" style="122" customWidth="1"/>
    <col min="9914" max="9914" width="12" style="122" customWidth="1"/>
    <col min="9915" max="9915" width="11.5546875" style="122" customWidth="1"/>
    <col min="9916" max="9917" width="10.6640625" style="122" customWidth="1"/>
    <col min="9918" max="9919" width="0" style="122" hidden="1" customWidth="1"/>
    <col min="9920" max="9920" width="5.6640625" style="122"/>
    <col min="9921" max="9921" width="4.5546875" style="122" customWidth="1"/>
    <col min="9922" max="9922" width="11.109375" style="122" customWidth="1"/>
    <col min="9923" max="9923" width="11.5546875" style="122" customWidth="1"/>
    <col min="9924" max="9924" width="10.6640625" style="122" customWidth="1"/>
    <col min="9925" max="9925" width="10.5546875" style="122" customWidth="1"/>
    <col min="9926" max="9926" width="11.5546875" style="122" customWidth="1"/>
    <col min="9927" max="9927" width="10.6640625" style="122" customWidth="1"/>
    <col min="9928" max="9928" width="12" style="122" customWidth="1"/>
    <col min="9929" max="9929" width="11.5546875" style="122" customWidth="1"/>
    <col min="9930" max="9931" width="10.6640625" style="122" customWidth="1"/>
    <col min="9932" max="9933" width="0" style="122" hidden="1" customWidth="1"/>
    <col min="9934" max="9935" width="5.6640625" style="122"/>
    <col min="9936" max="9936" width="4.5546875" style="122" customWidth="1"/>
    <col min="9937" max="9937" width="1.6640625" style="122" customWidth="1"/>
    <col min="9938" max="9938" width="2.33203125" style="122" customWidth="1"/>
    <col min="9939" max="9939" width="33.33203125" style="122" customWidth="1"/>
    <col min="9940" max="9940" width="11.109375" style="122" customWidth="1"/>
    <col min="9941" max="9941" width="11.5546875" style="122" customWidth="1"/>
    <col min="9942" max="9942" width="10.6640625" style="122" customWidth="1"/>
    <col min="9943" max="9943" width="10.5546875" style="122" customWidth="1"/>
    <col min="9944" max="9944" width="11.5546875" style="122" customWidth="1"/>
    <col min="9945" max="9945" width="10.6640625" style="122" customWidth="1"/>
    <col min="9946" max="9946" width="12" style="122" customWidth="1"/>
    <col min="9947" max="9947" width="11.5546875" style="122" customWidth="1"/>
    <col min="9948" max="9949" width="10.6640625" style="122" customWidth="1"/>
    <col min="9950" max="9951" width="0" style="122" hidden="1" customWidth="1"/>
    <col min="9952" max="9952" width="5.6640625" style="122"/>
    <col min="9953" max="9953" width="4.5546875" style="122" customWidth="1"/>
    <col min="9954" max="9963" width="12.6640625" style="122" customWidth="1"/>
    <col min="9964" max="9965" width="0" style="122" hidden="1" customWidth="1"/>
    <col min="9966" max="9967" width="5.6640625" style="122"/>
    <col min="9968" max="9968" width="4.5546875" style="122" customWidth="1"/>
    <col min="9969" max="9969" width="1.6640625" style="122" customWidth="1"/>
    <col min="9970" max="9970" width="2.33203125" style="122" customWidth="1"/>
    <col min="9971" max="9971" width="33.33203125" style="122" customWidth="1"/>
    <col min="9972" max="9972" width="11.109375" style="122" customWidth="1"/>
    <col min="9973" max="9973" width="11.5546875" style="122" customWidth="1"/>
    <col min="9974" max="9974" width="10.6640625" style="122" customWidth="1"/>
    <col min="9975" max="9975" width="10.5546875" style="122" customWidth="1"/>
    <col min="9976" max="9976" width="11.5546875" style="122" customWidth="1"/>
    <col min="9977" max="9977" width="10.6640625" style="122" customWidth="1"/>
    <col min="9978" max="9978" width="12" style="122" customWidth="1"/>
    <col min="9979" max="9979" width="11.5546875" style="122" customWidth="1"/>
    <col min="9980" max="9981" width="10.6640625" style="122" customWidth="1"/>
    <col min="9982" max="9983" width="0" style="122" hidden="1" customWidth="1"/>
    <col min="9984" max="9984" width="5.6640625" style="122"/>
    <col min="9985" max="9985" width="4.5546875" style="122" customWidth="1"/>
    <col min="9986" max="9995" width="12.6640625" style="122" customWidth="1"/>
    <col min="9996" max="9997" width="0" style="122" hidden="1" customWidth="1"/>
    <col min="9998" max="10121" width="5.6640625" style="122"/>
    <col min="10122" max="10122" width="20.21875" style="122" bestFit="1" customWidth="1"/>
    <col min="10123" max="10123" width="4.5546875" style="122" customWidth="1"/>
    <col min="10124" max="10124" width="1.6640625" style="122" customWidth="1"/>
    <col min="10125" max="10125" width="10.6640625" style="122" customWidth="1"/>
    <col min="10126" max="10126" width="8.33203125" style="122" customWidth="1"/>
    <col min="10127" max="10127" width="10.6640625" style="122" customWidth="1"/>
    <col min="10128" max="10128" width="10.109375" style="122" customWidth="1"/>
    <col min="10129" max="10129" width="10.6640625" style="122" customWidth="1"/>
    <col min="10130" max="10130" width="7.6640625" style="122" customWidth="1"/>
    <col min="10131" max="10131" width="1.6640625" style="122" customWidth="1"/>
    <col min="10132" max="10132" width="15.21875" style="122" customWidth="1"/>
    <col min="10133" max="10133" width="12.33203125" style="122" customWidth="1"/>
    <col min="10134" max="10134" width="1.6640625" style="122" customWidth="1"/>
    <col min="10135" max="10135" width="2.33203125" style="122" customWidth="1"/>
    <col min="10136" max="10136" width="33.33203125" style="122" customWidth="1"/>
    <col min="10137" max="10137" width="2.33203125" style="122" bestFit="1" customWidth="1"/>
    <col min="10138" max="10138" width="14.5546875" style="122" customWidth="1"/>
    <col min="10139" max="10139" width="7.88671875" style="122" customWidth="1"/>
    <col min="10140" max="10140" width="11.6640625" style="122" customWidth="1"/>
    <col min="10141" max="10141" width="7.88671875" style="122" customWidth="1"/>
    <col min="10142" max="10142" width="11.6640625" style="122" customWidth="1"/>
    <col min="10143" max="10143" width="7.5546875" style="122" customWidth="1"/>
    <col min="10144" max="10144" width="1.6640625" style="122" customWidth="1"/>
    <col min="10145" max="10145" width="12.109375" style="122" bestFit="1" customWidth="1"/>
    <col min="10146" max="10146" width="15" style="122" customWidth="1"/>
    <col min="10147" max="10156" width="5.6640625" style="122"/>
    <col min="10157" max="10157" width="10.6640625" style="122" bestFit="1" customWidth="1"/>
    <col min="10158" max="10158" width="5.6640625" style="122"/>
    <col min="10159" max="10159" width="7" style="122" customWidth="1"/>
    <col min="10160" max="10160" width="4.5546875" style="122" customWidth="1"/>
    <col min="10161" max="10161" width="1.6640625" style="122" customWidth="1"/>
    <col min="10162" max="10162" width="2.33203125" style="122" customWidth="1"/>
    <col min="10163" max="10163" width="33.33203125" style="122" customWidth="1"/>
    <col min="10164" max="10164" width="11.109375" style="122" customWidth="1"/>
    <col min="10165" max="10165" width="11.5546875" style="122" customWidth="1"/>
    <col min="10166" max="10166" width="11.44140625" style="122" customWidth="1"/>
    <col min="10167" max="10167" width="12.88671875" style="122" customWidth="1"/>
    <col min="10168" max="10168" width="11.5546875" style="122" customWidth="1"/>
    <col min="10169" max="10169" width="11.33203125" style="122" customWidth="1"/>
    <col min="10170" max="10170" width="12" style="122" customWidth="1"/>
    <col min="10171" max="10171" width="11.5546875" style="122" customWidth="1"/>
    <col min="10172" max="10173" width="10.6640625" style="122" customWidth="1"/>
    <col min="10174" max="10175" width="0" style="122" hidden="1" customWidth="1"/>
    <col min="10176" max="10176" width="5.6640625" style="122"/>
    <col min="10177" max="10177" width="4.5546875" style="122" customWidth="1"/>
    <col min="10178" max="10178" width="11.109375" style="122" customWidth="1"/>
    <col min="10179" max="10179" width="11.5546875" style="122" customWidth="1"/>
    <col min="10180" max="10180" width="10.6640625" style="122" customWidth="1"/>
    <col min="10181" max="10181" width="10.5546875" style="122" customWidth="1"/>
    <col min="10182" max="10182" width="11.5546875" style="122" customWidth="1"/>
    <col min="10183" max="10183" width="10.6640625" style="122" customWidth="1"/>
    <col min="10184" max="10184" width="12" style="122" customWidth="1"/>
    <col min="10185" max="10185" width="11.5546875" style="122" customWidth="1"/>
    <col min="10186" max="10187" width="10.6640625" style="122" customWidth="1"/>
    <col min="10188" max="10189" width="0" style="122" hidden="1" customWidth="1"/>
    <col min="10190" max="10191" width="5.6640625" style="122"/>
    <col min="10192" max="10192" width="4.5546875" style="122" customWidth="1"/>
    <col min="10193" max="10193" width="1.6640625" style="122" customWidth="1"/>
    <col min="10194" max="10194" width="2.33203125" style="122" customWidth="1"/>
    <col min="10195" max="10195" width="33.33203125" style="122" customWidth="1"/>
    <col min="10196" max="10196" width="11.109375" style="122" customWidth="1"/>
    <col min="10197" max="10197" width="11.5546875" style="122" customWidth="1"/>
    <col min="10198" max="10198" width="10.6640625" style="122" customWidth="1"/>
    <col min="10199" max="10199" width="10.5546875" style="122" customWidth="1"/>
    <col min="10200" max="10200" width="11.5546875" style="122" customWidth="1"/>
    <col min="10201" max="10201" width="10.6640625" style="122" customWidth="1"/>
    <col min="10202" max="10202" width="12" style="122" customWidth="1"/>
    <col min="10203" max="10203" width="11.5546875" style="122" customWidth="1"/>
    <col min="10204" max="10205" width="10.6640625" style="122" customWidth="1"/>
    <col min="10206" max="10207" width="0" style="122" hidden="1" customWidth="1"/>
    <col min="10208" max="10208" width="5.6640625" style="122"/>
    <col min="10209" max="10209" width="4.5546875" style="122" customWidth="1"/>
    <col min="10210" max="10219" width="12.6640625" style="122" customWidth="1"/>
    <col min="10220" max="10221" width="0" style="122" hidden="1" customWidth="1"/>
    <col min="10222" max="10223" width="5.6640625" style="122"/>
    <col min="10224" max="10224" width="4.5546875" style="122" customWidth="1"/>
    <col min="10225" max="10225" width="1.6640625" style="122" customWidth="1"/>
    <col min="10226" max="10226" width="2.33203125" style="122" customWidth="1"/>
    <col min="10227" max="10227" width="33.33203125" style="122" customWidth="1"/>
    <col min="10228" max="10228" width="11.109375" style="122" customWidth="1"/>
    <col min="10229" max="10229" width="11.5546875" style="122" customWidth="1"/>
    <col min="10230" max="10230" width="10.6640625" style="122" customWidth="1"/>
    <col min="10231" max="10231" width="10.5546875" style="122" customWidth="1"/>
    <col min="10232" max="10232" width="11.5546875" style="122" customWidth="1"/>
    <col min="10233" max="10233" width="10.6640625" style="122" customWidth="1"/>
    <col min="10234" max="10234" width="12" style="122" customWidth="1"/>
    <col min="10235" max="10235" width="11.5546875" style="122" customWidth="1"/>
    <col min="10236" max="10237" width="10.6640625" style="122" customWidth="1"/>
    <col min="10238" max="10239" width="0" style="122" hidden="1" customWidth="1"/>
    <col min="10240" max="10240" width="5.6640625" style="122"/>
    <col min="10241" max="10241" width="4.5546875" style="122" customWidth="1"/>
    <col min="10242" max="10251" width="12.6640625" style="122" customWidth="1"/>
    <col min="10252" max="10253" width="0" style="122" hidden="1" customWidth="1"/>
    <col min="10254" max="10377" width="5.6640625" style="122"/>
    <col min="10378" max="10378" width="20.21875" style="122" bestFit="1" customWidth="1"/>
    <col min="10379" max="10379" width="4.5546875" style="122" customWidth="1"/>
    <col min="10380" max="10380" width="1.6640625" style="122" customWidth="1"/>
    <col min="10381" max="10381" width="10.6640625" style="122" customWidth="1"/>
    <col min="10382" max="10382" width="8.33203125" style="122" customWidth="1"/>
    <col min="10383" max="10383" width="10.6640625" style="122" customWidth="1"/>
    <col min="10384" max="10384" width="10.109375" style="122" customWidth="1"/>
    <col min="10385" max="10385" width="10.6640625" style="122" customWidth="1"/>
    <col min="10386" max="10386" width="7.6640625" style="122" customWidth="1"/>
    <col min="10387" max="10387" width="1.6640625" style="122" customWidth="1"/>
    <col min="10388" max="10388" width="15.21875" style="122" customWidth="1"/>
    <col min="10389" max="10389" width="12.33203125" style="122" customWidth="1"/>
    <col min="10390" max="10390" width="1.6640625" style="122" customWidth="1"/>
    <col min="10391" max="10391" width="2.33203125" style="122" customWidth="1"/>
    <col min="10392" max="10392" width="33.33203125" style="122" customWidth="1"/>
    <col min="10393" max="10393" width="2.33203125" style="122" bestFit="1" customWidth="1"/>
    <col min="10394" max="10394" width="14.5546875" style="122" customWidth="1"/>
    <col min="10395" max="10395" width="7.88671875" style="122" customWidth="1"/>
    <col min="10396" max="10396" width="11.6640625" style="122" customWidth="1"/>
    <col min="10397" max="10397" width="7.88671875" style="122" customWidth="1"/>
    <col min="10398" max="10398" width="11.6640625" style="122" customWidth="1"/>
    <col min="10399" max="10399" width="7.5546875" style="122" customWidth="1"/>
    <col min="10400" max="10400" width="1.6640625" style="122" customWidth="1"/>
    <col min="10401" max="10401" width="12.109375" style="122" bestFit="1" customWidth="1"/>
    <col min="10402" max="10402" width="15" style="122" customWidth="1"/>
    <col min="10403" max="10412" width="5.6640625" style="122"/>
    <col min="10413" max="10413" width="10.6640625" style="122" bestFit="1" customWidth="1"/>
    <col min="10414" max="10414" width="5.6640625" style="122"/>
    <col min="10415" max="10415" width="7" style="122" customWidth="1"/>
    <col min="10416" max="10416" width="4.5546875" style="122" customWidth="1"/>
    <col min="10417" max="10417" width="1.6640625" style="122" customWidth="1"/>
    <col min="10418" max="10418" width="2.33203125" style="122" customWidth="1"/>
    <col min="10419" max="10419" width="33.33203125" style="122" customWidth="1"/>
    <col min="10420" max="10420" width="11.109375" style="122" customWidth="1"/>
    <col min="10421" max="10421" width="11.5546875" style="122" customWidth="1"/>
    <col min="10422" max="10422" width="11.44140625" style="122" customWidth="1"/>
    <col min="10423" max="10423" width="12.88671875" style="122" customWidth="1"/>
    <col min="10424" max="10424" width="11.5546875" style="122" customWidth="1"/>
    <col min="10425" max="10425" width="11.33203125" style="122" customWidth="1"/>
    <col min="10426" max="10426" width="12" style="122" customWidth="1"/>
    <col min="10427" max="10427" width="11.5546875" style="122" customWidth="1"/>
    <col min="10428" max="10429" width="10.6640625" style="122" customWidth="1"/>
    <col min="10430" max="10431" width="0" style="122" hidden="1" customWidth="1"/>
    <col min="10432" max="10432" width="5.6640625" style="122"/>
    <col min="10433" max="10433" width="4.5546875" style="122" customWidth="1"/>
    <col min="10434" max="10434" width="11.109375" style="122" customWidth="1"/>
    <col min="10435" max="10435" width="11.5546875" style="122" customWidth="1"/>
    <col min="10436" max="10436" width="10.6640625" style="122" customWidth="1"/>
    <col min="10437" max="10437" width="10.5546875" style="122" customWidth="1"/>
    <col min="10438" max="10438" width="11.5546875" style="122" customWidth="1"/>
    <col min="10439" max="10439" width="10.6640625" style="122" customWidth="1"/>
    <col min="10440" max="10440" width="12" style="122" customWidth="1"/>
    <col min="10441" max="10441" width="11.5546875" style="122" customWidth="1"/>
    <col min="10442" max="10443" width="10.6640625" style="122" customWidth="1"/>
    <col min="10444" max="10445" width="0" style="122" hidden="1" customWidth="1"/>
    <col min="10446" max="10447" width="5.6640625" style="122"/>
    <col min="10448" max="10448" width="4.5546875" style="122" customWidth="1"/>
    <col min="10449" max="10449" width="1.6640625" style="122" customWidth="1"/>
    <col min="10450" max="10450" width="2.33203125" style="122" customWidth="1"/>
    <col min="10451" max="10451" width="33.33203125" style="122" customWidth="1"/>
    <col min="10452" max="10452" width="11.109375" style="122" customWidth="1"/>
    <col min="10453" max="10453" width="11.5546875" style="122" customWidth="1"/>
    <col min="10454" max="10454" width="10.6640625" style="122" customWidth="1"/>
    <col min="10455" max="10455" width="10.5546875" style="122" customWidth="1"/>
    <col min="10456" max="10456" width="11.5546875" style="122" customWidth="1"/>
    <col min="10457" max="10457" width="10.6640625" style="122" customWidth="1"/>
    <col min="10458" max="10458" width="12" style="122" customWidth="1"/>
    <col min="10459" max="10459" width="11.5546875" style="122" customWidth="1"/>
    <col min="10460" max="10461" width="10.6640625" style="122" customWidth="1"/>
    <col min="10462" max="10463" width="0" style="122" hidden="1" customWidth="1"/>
    <col min="10464" max="10464" width="5.6640625" style="122"/>
    <col min="10465" max="10465" width="4.5546875" style="122" customWidth="1"/>
    <col min="10466" max="10475" width="12.6640625" style="122" customWidth="1"/>
    <col min="10476" max="10477" width="0" style="122" hidden="1" customWidth="1"/>
    <col min="10478" max="10479" width="5.6640625" style="122"/>
    <col min="10480" max="10480" width="4.5546875" style="122" customWidth="1"/>
    <col min="10481" max="10481" width="1.6640625" style="122" customWidth="1"/>
    <col min="10482" max="10482" width="2.33203125" style="122" customWidth="1"/>
    <col min="10483" max="10483" width="33.33203125" style="122" customWidth="1"/>
    <col min="10484" max="10484" width="11.109375" style="122" customWidth="1"/>
    <col min="10485" max="10485" width="11.5546875" style="122" customWidth="1"/>
    <col min="10486" max="10486" width="10.6640625" style="122" customWidth="1"/>
    <col min="10487" max="10487" width="10.5546875" style="122" customWidth="1"/>
    <col min="10488" max="10488" width="11.5546875" style="122" customWidth="1"/>
    <col min="10489" max="10489" width="10.6640625" style="122" customWidth="1"/>
    <col min="10490" max="10490" width="12" style="122" customWidth="1"/>
    <col min="10491" max="10491" width="11.5546875" style="122" customWidth="1"/>
    <col min="10492" max="10493" width="10.6640625" style="122" customWidth="1"/>
    <col min="10494" max="10495" width="0" style="122" hidden="1" customWidth="1"/>
    <col min="10496" max="10496" width="5.6640625" style="122"/>
    <col min="10497" max="10497" width="4.5546875" style="122" customWidth="1"/>
    <col min="10498" max="10507" width="12.6640625" style="122" customWidth="1"/>
    <col min="10508" max="10509" width="0" style="122" hidden="1" customWidth="1"/>
    <col min="10510" max="10633" width="5.6640625" style="122"/>
    <col min="10634" max="10634" width="20.21875" style="122" bestFit="1" customWidth="1"/>
    <col min="10635" max="10635" width="4.5546875" style="122" customWidth="1"/>
    <col min="10636" max="10636" width="1.6640625" style="122" customWidth="1"/>
    <col min="10637" max="10637" width="10.6640625" style="122" customWidth="1"/>
    <col min="10638" max="10638" width="8.33203125" style="122" customWidth="1"/>
    <col min="10639" max="10639" width="10.6640625" style="122" customWidth="1"/>
    <col min="10640" max="10640" width="10.109375" style="122" customWidth="1"/>
    <col min="10641" max="10641" width="10.6640625" style="122" customWidth="1"/>
    <col min="10642" max="10642" width="7.6640625" style="122" customWidth="1"/>
    <col min="10643" max="10643" width="1.6640625" style="122" customWidth="1"/>
    <col min="10644" max="10644" width="15.21875" style="122" customWidth="1"/>
    <col min="10645" max="10645" width="12.33203125" style="122" customWidth="1"/>
    <col min="10646" max="10646" width="1.6640625" style="122" customWidth="1"/>
    <col min="10647" max="10647" width="2.33203125" style="122" customWidth="1"/>
    <col min="10648" max="10648" width="33.33203125" style="122" customWidth="1"/>
    <col min="10649" max="10649" width="2.33203125" style="122" bestFit="1" customWidth="1"/>
    <col min="10650" max="10650" width="14.5546875" style="122" customWidth="1"/>
    <col min="10651" max="10651" width="7.88671875" style="122" customWidth="1"/>
    <col min="10652" max="10652" width="11.6640625" style="122" customWidth="1"/>
    <col min="10653" max="10653" width="7.88671875" style="122" customWidth="1"/>
    <col min="10654" max="10654" width="11.6640625" style="122" customWidth="1"/>
    <col min="10655" max="10655" width="7.5546875" style="122" customWidth="1"/>
    <col min="10656" max="10656" width="1.6640625" style="122" customWidth="1"/>
    <col min="10657" max="10657" width="12.109375" style="122" bestFit="1" customWidth="1"/>
    <col min="10658" max="10658" width="15" style="122" customWidth="1"/>
    <col min="10659" max="10668" width="5.6640625" style="122"/>
    <col min="10669" max="10669" width="10.6640625" style="122" bestFit="1" customWidth="1"/>
    <col min="10670" max="10670" width="5.6640625" style="122"/>
    <col min="10671" max="10671" width="7" style="122" customWidth="1"/>
    <col min="10672" max="10672" width="4.5546875" style="122" customWidth="1"/>
    <col min="10673" max="10673" width="1.6640625" style="122" customWidth="1"/>
    <col min="10674" max="10674" width="2.33203125" style="122" customWidth="1"/>
    <col min="10675" max="10675" width="33.33203125" style="122" customWidth="1"/>
    <col min="10676" max="10676" width="11.109375" style="122" customWidth="1"/>
    <col min="10677" max="10677" width="11.5546875" style="122" customWidth="1"/>
    <col min="10678" max="10678" width="11.44140625" style="122" customWidth="1"/>
    <col min="10679" max="10679" width="12.88671875" style="122" customWidth="1"/>
    <col min="10680" max="10680" width="11.5546875" style="122" customWidth="1"/>
    <col min="10681" max="10681" width="11.33203125" style="122" customWidth="1"/>
    <col min="10682" max="10682" width="12" style="122" customWidth="1"/>
    <col min="10683" max="10683" width="11.5546875" style="122" customWidth="1"/>
    <col min="10684" max="10685" width="10.6640625" style="122" customWidth="1"/>
    <col min="10686" max="10687" width="0" style="122" hidden="1" customWidth="1"/>
    <col min="10688" max="10688" width="5.6640625" style="122"/>
    <col min="10689" max="10689" width="4.5546875" style="122" customWidth="1"/>
    <col min="10690" max="10690" width="11.109375" style="122" customWidth="1"/>
    <col min="10691" max="10691" width="11.5546875" style="122" customWidth="1"/>
    <col min="10692" max="10692" width="10.6640625" style="122" customWidth="1"/>
    <col min="10693" max="10693" width="10.5546875" style="122" customWidth="1"/>
    <col min="10694" max="10694" width="11.5546875" style="122" customWidth="1"/>
    <col min="10695" max="10695" width="10.6640625" style="122" customWidth="1"/>
    <col min="10696" max="10696" width="12" style="122" customWidth="1"/>
    <col min="10697" max="10697" width="11.5546875" style="122" customWidth="1"/>
    <col min="10698" max="10699" width="10.6640625" style="122" customWidth="1"/>
    <col min="10700" max="10701" width="0" style="122" hidden="1" customWidth="1"/>
    <col min="10702" max="10703" width="5.6640625" style="122"/>
    <col min="10704" max="10704" width="4.5546875" style="122" customWidth="1"/>
    <col min="10705" max="10705" width="1.6640625" style="122" customWidth="1"/>
    <col min="10706" max="10706" width="2.33203125" style="122" customWidth="1"/>
    <col min="10707" max="10707" width="33.33203125" style="122" customWidth="1"/>
    <col min="10708" max="10708" width="11.109375" style="122" customWidth="1"/>
    <col min="10709" max="10709" width="11.5546875" style="122" customWidth="1"/>
    <col min="10710" max="10710" width="10.6640625" style="122" customWidth="1"/>
    <col min="10711" max="10711" width="10.5546875" style="122" customWidth="1"/>
    <col min="10712" max="10712" width="11.5546875" style="122" customWidth="1"/>
    <col min="10713" max="10713" width="10.6640625" style="122" customWidth="1"/>
    <col min="10714" max="10714" width="12" style="122" customWidth="1"/>
    <col min="10715" max="10715" width="11.5546875" style="122" customWidth="1"/>
    <col min="10716" max="10717" width="10.6640625" style="122" customWidth="1"/>
    <col min="10718" max="10719" width="0" style="122" hidden="1" customWidth="1"/>
    <col min="10720" max="10720" width="5.6640625" style="122"/>
    <col min="10721" max="10721" width="4.5546875" style="122" customWidth="1"/>
    <col min="10722" max="10731" width="12.6640625" style="122" customWidth="1"/>
    <col min="10732" max="10733" width="0" style="122" hidden="1" customWidth="1"/>
    <col min="10734" max="10735" width="5.6640625" style="122"/>
    <col min="10736" max="10736" width="4.5546875" style="122" customWidth="1"/>
    <col min="10737" max="10737" width="1.6640625" style="122" customWidth="1"/>
    <col min="10738" max="10738" width="2.33203125" style="122" customWidth="1"/>
    <col min="10739" max="10739" width="33.33203125" style="122" customWidth="1"/>
    <col min="10740" max="10740" width="11.109375" style="122" customWidth="1"/>
    <col min="10741" max="10741" width="11.5546875" style="122" customWidth="1"/>
    <col min="10742" max="10742" width="10.6640625" style="122" customWidth="1"/>
    <col min="10743" max="10743" width="10.5546875" style="122" customWidth="1"/>
    <col min="10744" max="10744" width="11.5546875" style="122" customWidth="1"/>
    <col min="10745" max="10745" width="10.6640625" style="122" customWidth="1"/>
    <col min="10746" max="10746" width="12" style="122" customWidth="1"/>
    <col min="10747" max="10747" width="11.5546875" style="122" customWidth="1"/>
    <col min="10748" max="10749" width="10.6640625" style="122" customWidth="1"/>
    <col min="10750" max="10751" width="0" style="122" hidden="1" customWidth="1"/>
    <col min="10752" max="10752" width="5.6640625" style="122"/>
    <col min="10753" max="10753" width="4.5546875" style="122" customWidth="1"/>
    <col min="10754" max="10763" width="12.6640625" style="122" customWidth="1"/>
    <col min="10764" max="10765" width="0" style="122" hidden="1" customWidth="1"/>
    <col min="10766" max="10889" width="5.6640625" style="122"/>
    <col min="10890" max="10890" width="20.21875" style="122" bestFit="1" customWidth="1"/>
    <col min="10891" max="10891" width="4.5546875" style="122" customWidth="1"/>
    <col min="10892" max="10892" width="1.6640625" style="122" customWidth="1"/>
    <col min="10893" max="10893" width="10.6640625" style="122" customWidth="1"/>
    <col min="10894" max="10894" width="8.33203125" style="122" customWidth="1"/>
    <col min="10895" max="10895" width="10.6640625" style="122" customWidth="1"/>
    <col min="10896" max="10896" width="10.109375" style="122" customWidth="1"/>
    <col min="10897" max="10897" width="10.6640625" style="122" customWidth="1"/>
    <col min="10898" max="10898" width="7.6640625" style="122" customWidth="1"/>
    <col min="10899" max="10899" width="1.6640625" style="122" customWidth="1"/>
    <col min="10900" max="10900" width="15.21875" style="122" customWidth="1"/>
    <col min="10901" max="10901" width="12.33203125" style="122" customWidth="1"/>
    <col min="10902" max="10902" width="1.6640625" style="122" customWidth="1"/>
    <col min="10903" max="10903" width="2.33203125" style="122" customWidth="1"/>
    <col min="10904" max="10904" width="33.33203125" style="122" customWidth="1"/>
    <col min="10905" max="10905" width="2.33203125" style="122" bestFit="1" customWidth="1"/>
    <col min="10906" max="10906" width="14.5546875" style="122" customWidth="1"/>
    <col min="10907" max="10907" width="7.88671875" style="122" customWidth="1"/>
    <col min="10908" max="10908" width="11.6640625" style="122" customWidth="1"/>
    <col min="10909" max="10909" width="7.88671875" style="122" customWidth="1"/>
    <col min="10910" max="10910" width="11.6640625" style="122" customWidth="1"/>
    <col min="10911" max="10911" width="7.5546875" style="122" customWidth="1"/>
    <col min="10912" max="10912" width="1.6640625" style="122" customWidth="1"/>
    <col min="10913" max="10913" width="12.109375" style="122" bestFit="1" customWidth="1"/>
    <col min="10914" max="10914" width="15" style="122" customWidth="1"/>
    <col min="10915" max="10924" width="5.6640625" style="122"/>
    <col min="10925" max="10925" width="10.6640625" style="122" bestFit="1" customWidth="1"/>
    <col min="10926" max="10926" width="5.6640625" style="122"/>
    <col min="10927" max="10927" width="7" style="122" customWidth="1"/>
    <col min="10928" max="10928" width="4.5546875" style="122" customWidth="1"/>
    <col min="10929" max="10929" width="1.6640625" style="122" customWidth="1"/>
    <col min="10930" max="10930" width="2.33203125" style="122" customWidth="1"/>
    <col min="10931" max="10931" width="33.33203125" style="122" customWidth="1"/>
    <col min="10932" max="10932" width="11.109375" style="122" customWidth="1"/>
    <col min="10933" max="10933" width="11.5546875" style="122" customWidth="1"/>
    <col min="10934" max="10934" width="11.44140625" style="122" customWidth="1"/>
    <col min="10935" max="10935" width="12.88671875" style="122" customWidth="1"/>
    <col min="10936" max="10936" width="11.5546875" style="122" customWidth="1"/>
    <col min="10937" max="10937" width="11.33203125" style="122" customWidth="1"/>
    <col min="10938" max="10938" width="12" style="122" customWidth="1"/>
    <col min="10939" max="10939" width="11.5546875" style="122" customWidth="1"/>
    <col min="10940" max="10941" width="10.6640625" style="122" customWidth="1"/>
    <col min="10942" max="10943" width="0" style="122" hidden="1" customWidth="1"/>
    <col min="10944" max="10944" width="5.6640625" style="122"/>
    <col min="10945" max="10945" width="4.5546875" style="122" customWidth="1"/>
    <col min="10946" max="10946" width="11.109375" style="122" customWidth="1"/>
    <col min="10947" max="10947" width="11.5546875" style="122" customWidth="1"/>
    <col min="10948" max="10948" width="10.6640625" style="122" customWidth="1"/>
    <col min="10949" max="10949" width="10.5546875" style="122" customWidth="1"/>
    <col min="10950" max="10950" width="11.5546875" style="122" customWidth="1"/>
    <col min="10951" max="10951" width="10.6640625" style="122" customWidth="1"/>
    <col min="10952" max="10952" width="12" style="122" customWidth="1"/>
    <col min="10953" max="10953" width="11.5546875" style="122" customWidth="1"/>
    <col min="10954" max="10955" width="10.6640625" style="122" customWidth="1"/>
    <col min="10956" max="10957" width="0" style="122" hidden="1" customWidth="1"/>
    <col min="10958" max="10959" width="5.6640625" style="122"/>
    <col min="10960" max="10960" width="4.5546875" style="122" customWidth="1"/>
    <col min="10961" max="10961" width="1.6640625" style="122" customWidth="1"/>
    <col min="10962" max="10962" width="2.33203125" style="122" customWidth="1"/>
    <col min="10963" max="10963" width="33.33203125" style="122" customWidth="1"/>
    <col min="10964" max="10964" width="11.109375" style="122" customWidth="1"/>
    <col min="10965" max="10965" width="11.5546875" style="122" customWidth="1"/>
    <col min="10966" max="10966" width="10.6640625" style="122" customWidth="1"/>
    <col min="10967" max="10967" width="10.5546875" style="122" customWidth="1"/>
    <col min="10968" max="10968" width="11.5546875" style="122" customWidth="1"/>
    <col min="10969" max="10969" width="10.6640625" style="122" customWidth="1"/>
    <col min="10970" max="10970" width="12" style="122" customWidth="1"/>
    <col min="10971" max="10971" width="11.5546875" style="122" customWidth="1"/>
    <col min="10972" max="10973" width="10.6640625" style="122" customWidth="1"/>
    <col min="10974" max="10975" width="0" style="122" hidden="1" customWidth="1"/>
    <col min="10976" max="10976" width="5.6640625" style="122"/>
    <col min="10977" max="10977" width="4.5546875" style="122" customWidth="1"/>
    <col min="10978" max="10987" width="12.6640625" style="122" customWidth="1"/>
    <col min="10988" max="10989" width="0" style="122" hidden="1" customWidth="1"/>
    <col min="10990" max="10991" width="5.6640625" style="122"/>
    <col min="10992" max="10992" width="4.5546875" style="122" customWidth="1"/>
    <col min="10993" max="10993" width="1.6640625" style="122" customWidth="1"/>
    <col min="10994" max="10994" width="2.33203125" style="122" customWidth="1"/>
    <col min="10995" max="10995" width="33.33203125" style="122" customWidth="1"/>
    <col min="10996" max="10996" width="11.109375" style="122" customWidth="1"/>
    <col min="10997" max="10997" width="11.5546875" style="122" customWidth="1"/>
    <col min="10998" max="10998" width="10.6640625" style="122" customWidth="1"/>
    <col min="10999" max="10999" width="10.5546875" style="122" customWidth="1"/>
    <col min="11000" max="11000" width="11.5546875" style="122" customWidth="1"/>
    <col min="11001" max="11001" width="10.6640625" style="122" customWidth="1"/>
    <col min="11002" max="11002" width="12" style="122" customWidth="1"/>
    <col min="11003" max="11003" width="11.5546875" style="122" customWidth="1"/>
    <col min="11004" max="11005" width="10.6640625" style="122" customWidth="1"/>
    <col min="11006" max="11007" width="0" style="122" hidden="1" customWidth="1"/>
    <col min="11008" max="11008" width="5.6640625" style="122"/>
    <col min="11009" max="11009" width="4.5546875" style="122" customWidth="1"/>
    <col min="11010" max="11019" width="12.6640625" style="122" customWidth="1"/>
    <col min="11020" max="11021" width="0" style="122" hidden="1" customWidth="1"/>
    <col min="11022" max="11145" width="5.6640625" style="122"/>
    <col min="11146" max="11146" width="20.21875" style="122" bestFit="1" customWidth="1"/>
    <col min="11147" max="11147" width="4.5546875" style="122" customWidth="1"/>
    <col min="11148" max="11148" width="1.6640625" style="122" customWidth="1"/>
    <col min="11149" max="11149" width="10.6640625" style="122" customWidth="1"/>
    <col min="11150" max="11150" width="8.33203125" style="122" customWidth="1"/>
    <col min="11151" max="11151" width="10.6640625" style="122" customWidth="1"/>
    <col min="11152" max="11152" width="10.109375" style="122" customWidth="1"/>
    <col min="11153" max="11153" width="10.6640625" style="122" customWidth="1"/>
    <col min="11154" max="11154" width="7.6640625" style="122" customWidth="1"/>
    <col min="11155" max="11155" width="1.6640625" style="122" customWidth="1"/>
    <col min="11156" max="11156" width="15.21875" style="122" customWidth="1"/>
    <col min="11157" max="11157" width="12.33203125" style="122" customWidth="1"/>
    <col min="11158" max="11158" width="1.6640625" style="122" customWidth="1"/>
    <col min="11159" max="11159" width="2.33203125" style="122" customWidth="1"/>
    <col min="11160" max="11160" width="33.33203125" style="122" customWidth="1"/>
    <col min="11161" max="11161" width="2.33203125" style="122" bestFit="1" customWidth="1"/>
    <col min="11162" max="11162" width="14.5546875" style="122" customWidth="1"/>
    <col min="11163" max="11163" width="7.88671875" style="122" customWidth="1"/>
    <col min="11164" max="11164" width="11.6640625" style="122" customWidth="1"/>
    <col min="11165" max="11165" width="7.88671875" style="122" customWidth="1"/>
    <col min="11166" max="11166" width="11.6640625" style="122" customWidth="1"/>
    <col min="11167" max="11167" width="7.5546875" style="122" customWidth="1"/>
    <col min="11168" max="11168" width="1.6640625" style="122" customWidth="1"/>
    <col min="11169" max="11169" width="12.109375" style="122" bestFit="1" customWidth="1"/>
    <col min="11170" max="11170" width="15" style="122" customWidth="1"/>
    <col min="11171" max="11180" width="5.6640625" style="122"/>
    <col min="11181" max="11181" width="10.6640625" style="122" bestFit="1" customWidth="1"/>
    <col min="11182" max="11182" width="5.6640625" style="122"/>
    <col min="11183" max="11183" width="7" style="122" customWidth="1"/>
    <col min="11184" max="11184" width="4.5546875" style="122" customWidth="1"/>
    <col min="11185" max="11185" width="1.6640625" style="122" customWidth="1"/>
    <col min="11186" max="11186" width="2.33203125" style="122" customWidth="1"/>
    <col min="11187" max="11187" width="33.33203125" style="122" customWidth="1"/>
    <col min="11188" max="11188" width="11.109375" style="122" customWidth="1"/>
    <col min="11189" max="11189" width="11.5546875" style="122" customWidth="1"/>
    <col min="11190" max="11190" width="11.44140625" style="122" customWidth="1"/>
    <col min="11191" max="11191" width="12.88671875" style="122" customWidth="1"/>
    <col min="11192" max="11192" width="11.5546875" style="122" customWidth="1"/>
    <col min="11193" max="11193" width="11.33203125" style="122" customWidth="1"/>
    <col min="11194" max="11194" width="12" style="122" customWidth="1"/>
    <col min="11195" max="11195" width="11.5546875" style="122" customWidth="1"/>
    <col min="11196" max="11197" width="10.6640625" style="122" customWidth="1"/>
    <col min="11198" max="11199" width="0" style="122" hidden="1" customWidth="1"/>
    <col min="11200" max="11200" width="5.6640625" style="122"/>
    <col min="11201" max="11201" width="4.5546875" style="122" customWidth="1"/>
    <col min="11202" max="11202" width="11.109375" style="122" customWidth="1"/>
    <col min="11203" max="11203" width="11.5546875" style="122" customWidth="1"/>
    <col min="11204" max="11204" width="10.6640625" style="122" customWidth="1"/>
    <col min="11205" max="11205" width="10.5546875" style="122" customWidth="1"/>
    <col min="11206" max="11206" width="11.5546875" style="122" customWidth="1"/>
    <col min="11207" max="11207" width="10.6640625" style="122" customWidth="1"/>
    <col min="11208" max="11208" width="12" style="122" customWidth="1"/>
    <col min="11209" max="11209" width="11.5546875" style="122" customWidth="1"/>
    <col min="11210" max="11211" width="10.6640625" style="122" customWidth="1"/>
    <col min="11212" max="11213" width="0" style="122" hidden="1" customWidth="1"/>
    <col min="11214" max="11215" width="5.6640625" style="122"/>
    <col min="11216" max="11216" width="4.5546875" style="122" customWidth="1"/>
    <col min="11217" max="11217" width="1.6640625" style="122" customWidth="1"/>
    <col min="11218" max="11218" width="2.33203125" style="122" customWidth="1"/>
    <col min="11219" max="11219" width="33.33203125" style="122" customWidth="1"/>
    <col min="11220" max="11220" width="11.109375" style="122" customWidth="1"/>
    <col min="11221" max="11221" width="11.5546875" style="122" customWidth="1"/>
    <col min="11222" max="11222" width="10.6640625" style="122" customWidth="1"/>
    <col min="11223" max="11223" width="10.5546875" style="122" customWidth="1"/>
    <col min="11224" max="11224" width="11.5546875" style="122" customWidth="1"/>
    <col min="11225" max="11225" width="10.6640625" style="122" customWidth="1"/>
    <col min="11226" max="11226" width="12" style="122" customWidth="1"/>
    <col min="11227" max="11227" width="11.5546875" style="122" customWidth="1"/>
    <col min="11228" max="11229" width="10.6640625" style="122" customWidth="1"/>
    <col min="11230" max="11231" width="0" style="122" hidden="1" customWidth="1"/>
    <col min="11232" max="11232" width="5.6640625" style="122"/>
    <col min="11233" max="11233" width="4.5546875" style="122" customWidth="1"/>
    <col min="11234" max="11243" width="12.6640625" style="122" customWidth="1"/>
    <col min="11244" max="11245" width="0" style="122" hidden="1" customWidth="1"/>
    <col min="11246" max="11247" width="5.6640625" style="122"/>
    <col min="11248" max="11248" width="4.5546875" style="122" customWidth="1"/>
    <col min="11249" max="11249" width="1.6640625" style="122" customWidth="1"/>
    <col min="11250" max="11250" width="2.33203125" style="122" customWidth="1"/>
    <col min="11251" max="11251" width="33.33203125" style="122" customWidth="1"/>
    <col min="11252" max="11252" width="11.109375" style="122" customWidth="1"/>
    <col min="11253" max="11253" width="11.5546875" style="122" customWidth="1"/>
    <col min="11254" max="11254" width="10.6640625" style="122" customWidth="1"/>
    <col min="11255" max="11255" width="10.5546875" style="122" customWidth="1"/>
    <col min="11256" max="11256" width="11.5546875" style="122" customWidth="1"/>
    <col min="11257" max="11257" width="10.6640625" style="122" customWidth="1"/>
    <col min="11258" max="11258" width="12" style="122" customWidth="1"/>
    <col min="11259" max="11259" width="11.5546875" style="122" customWidth="1"/>
    <col min="11260" max="11261" width="10.6640625" style="122" customWidth="1"/>
    <col min="11262" max="11263" width="0" style="122" hidden="1" customWidth="1"/>
    <col min="11264" max="11264" width="5.6640625" style="122"/>
    <col min="11265" max="11265" width="4.5546875" style="122" customWidth="1"/>
    <col min="11266" max="11275" width="12.6640625" style="122" customWidth="1"/>
    <col min="11276" max="11277" width="0" style="122" hidden="1" customWidth="1"/>
    <col min="11278" max="11401" width="5.6640625" style="122"/>
    <col min="11402" max="11402" width="20.21875" style="122" bestFit="1" customWidth="1"/>
    <col min="11403" max="11403" width="4.5546875" style="122" customWidth="1"/>
    <col min="11404" max="11404" width="1.6640625" style="122" customWidth="1"/>
    <col min="11405" max="11405" width="10.6640625" style="122" customWidth="1"/>
    <col min="11406" max="11406" width="8.33203125" style="122" customWidth="1"/>
    <col min="11407" max="11407" width="10.6640625" style="122" customWidth="1"/>
    <col min="11408" max="11408" width="10.109375" style="122" customWidth="1"/>
    <col min="11409" max="11409" width="10.6640625" style="122" customWidth="1"/>
    <col min="11410" max="11410" width="7.6640625" style="122" customWidth="1"/>
    <col min="11411" max="11411" width="1.6640625" style="122" customWidth="1"/>
    <col min="11412" max="11412" width="15.21875" style="122" customWidth="1"/>
    <col min="11413" max="11413" width="12.33203125" style="122" customWidth="1"/>
    <col min="11414" max="11414" width="1.6640625" style="122" customWidth="1"/>
    <col min="11415" max="11415" width="2.33203125" style="122" customWidth="1"/>
    <col min="11416" max="11416" width="33.33203125" style="122" customWidth="1"/>
    <col min="11417" max="11417" width="2.33203125" style="122" bestFit="1" customWidth="1"/>
    <col min="11418" max="11418" width="14.5546875" style="122" customWidth="1"/>
    <col min="11419" max="11419" width="7.88671875" style="122" customWidth="1"/>
    <col min="11420" max="11420" width="11.6640625" style="122" customWidth="1"/>
    <col min="11421" max="11421" width="7.88671875" style="122" customWidth="1"/>
    <col min="11422" max="11422" width="11.6640625" style="122" customWidth="1"/>
    <col min="11423" max="11423" width="7.5546875" style="122" customWidth="1"/>
    <col min="11424" max="11424" width="1.6640625" style="122" customWidth="1"/>
    <col min="11425" max="11425" width="12.109375" style="122" bestFit="1" customWidth="1"/>
    <col min="11426" max="11426" width="15" style="122" customWidth="1"/>
    <col min="11427" max="11436" width="5.6640625" style="122"/>
    <col min="11437" max="11437" width="10.6640625" style="122" bestFit="1" customWidth="1"/>
    <col min="11438" max="11438" width="5.6640625" style="122"/>
    <col min="11439" max="11439" width="7" style="122" customWidth="1"/>
    <col min="11440" max="11440" width="4.5546875" style="122" customWidth="1"/>
    <col min="11441" max="11441" width="1.6640625" style="122" customWidth="1"/>
    <col min="11442" max="11442" width="2.33203125" style="122" customWidth="1"/>
    <col min="11443" max="11443" width="33.33203125" style="122" customWidth="1"/>
    <col min="11444" max="11444" width="11.109375" style="122" customWidth="1"/>
    <col min="11445" max="11445" width="11.5546875" style="122" customWidth="1"/>
    <col min="11446" max="11446" width="11.44140625" style="122" customWidth="1"/>
    <col min="11447" max="11447" width="12.88671875" style="122" customWidth="1"/>
    <col min="11448" max="11448" width="11.5546875" style="122" customWidth="1"/>
    <col min="11449" max="11449" width="11.33203125" style="122" customWidth="1"/>
    <col min="11450" max="11450" width="12" style="122" customWidth="1"/>
    <col min="11451" max="11451" width="11.5546875" style="122" customWidth="1"/>
    <col min="11452" max="11453" width="10.6640625" style="122" customWidth="1"/>
    <col min="11454" max="11455" width="0" style="122" hidden="1" customWidth="1"/>
    <col min="11456" max="11456" width="5.6640625" style="122"/>
    <col min="11457" max="11457" width="4.5546875" style="122" customWidth="1"/>
    <col min="11458" max="11458" width="11.109375" style="122" customWidth="1"/>
    <col min="11459" max="11459" width="11.5546875" style="122" customWidth="1"/>
    <col min="11460" max="11460" width="10.6640625" style="122" customWidth="1"/>
    <col min="11461" max="11461" width="10.5546875" style="122" customWidth="1"/>
    <col min="11462" max="11462" width="11.5546875" style="122" customWidth="1"/>
    <col min="11463" max="11463" width="10.6640625" style="122" customWidth="1"/>
    <col min="11464" max="11464" width="12" style="122" customWidth="1"/>
    <col min="11465" max="11465" width="11.5546875" style="122" customWidth="1"/>
    <col min="11466" max="11467" width="10.6640625" style="122" customWidth="1"/>
    <col min="11468" max="11469" width="0" style="122" hidden="1" customWidth="1"/>
    <col min="11470" max="11471" width="5.6640625" style="122"/>
    <col min="11472" max="11472" width="4.5546875" style="122" customWidth="1"/>
    <col min="11473" max="11473" width="1.6640625" style="122" customWidth="1"/>
    <col min="11474" max="11474" width="2.33203125" style="122" customWidth="1"/>
    <col min="11475" max="11475" width="33.33203125" style="122" customWidth="1"/>
    <col min="11476" max="11476" width="11.109375" style="122" customWidth="1"/>
    <col min="11477" max="11477" width="11.5546875" style="122" customWidth="1"/>
    <col min="11478" max="11478" width="10.6640625" style="122" customWidth="1"/>
    <col min="11479" max="11479" width="10.5546875" style="122" customWidth="1"/>
    <col min="11480" max="11480" width="11.5546875" style="122" customWidth="1"/>
    <col min="11481" max="11481" width="10.6640625" style="122" customWidth="1"/>
    <col min="11482" max="11482" width="12" style="122" customWidth="1"/>
    <col min="11483" max="11483" width="11.5546875" style="122" customWidth="1"/>
    <col min="11484" max="11485" width="10.6640625" style="122" customWidth="1"/>
    <col min="11486" max="11487" width="0" style="122" hidden="1" customWidth="1"/>
    <col min="11488" max="11488" width="5.6640625" style="122"/>
    <col min="11489" max="11489" width="4.5546875" style="122" customWidth="1"/>
    <col min="11490" max="11499" width="12.6640625" style="122" customWidth="1"/>
    <col min="11500" max="11501" width="0" style="122" hidden="1" customWidth="1"/>
    <col min="11502" max="11503" width="5.6640625" style="122"/>
    <col min="11504" max="11504" width="4.5546875" style="122" customWidth="1"/>
    <col min="11505" max="11505" width="1.6640625" style="122" customWidth="1"/>
    <col min="11506" max="11506" width="2.33203125" style="122" customWidth="1"/>
    <col min="11507" max="11507" width="33.33203125" style="122" customWidth="1"/>
    <col min="11508" max="11508" width="11.109375" style="122" customWidth="1"/>
    <col min="11509" max="11509" width="11.5546875" style="122" customWidth="1"/>
    <col min="11510" max="11510" width="10.6640625" style="122" customWidth="1"/>
    <col min="11511" max="11511" width="10.5546875" style="122" customWidth="1"/>
    <col min="11512" max="11512" width="11.5546875" style="122" customWidth="1"/>
    <col min="11513" max="11513" width="10.6640625" style="122" customWidth="1"/>
    <col min="11514" max="11514" width="12" style="122" customWidth="1"/>
    <col min="11515" max="11515" width="11.5546875" style="122" customWidth="1"/>
    <col min="11516" max="11517" width="10.6640625" style="122" customWidth="1"/>
    <col min="11518" max="11519" width="0" style="122" hidden="1" customWidth="1"/>
    <col min="11520" max="11520" width="5.6640625" style="122"/>
    <col min="11521" max="11521" width="4.5546875" style="122" customWidth="1"/>
    <col min="11522" max="11531" width="12.6640625" style="122" customWidth="1"/>
    <col min="11532" max="11533" width="0" style="122" hidden="1" customWidth="1"/>
    <col min="11534" max="11657" width="5.6640625" style="122"/>
    <col min="11658" max="11658" width="20.21875" style="122" bestFit="1" customWidth="1"/>
    <col min="11659" max="11659" width="4.5546875" style="122" customWidth="1"/>
    <col min="11660" max="11660" width="1.6640625" style="122" customWidth="1"/>
    <col min="11661" max="11661" width="10.6640625" style="122" customWidth="1"/>
    <col min="11662" max="11662" width="8.33203125" style="122" customWidth="1"/>
    <col min="11663" max="11663" width="10.6640625" style="122" customWidth="1"/>
    <col min="11664" max="11664" width="10.109375" style="122" customWidth="1"/>
    <col min="11665" max="11665" width="10.6640625" style="122" customWidth="1"/>
    <col min="11666" max="11666" width="7.6640625" style="122" customWidth="1"/>
    <col min="11667" max="11667" width="1.6640625" style="122" customWidth="1"/>
    <col min="11668" max="11668" width="15.21875" style="122" customWidth="1"/>
    <col min="11669" max="11669" width="12.33203125" style="122" customWidth="1"/>
    <col min="11670" max="11670" width="1.6640625" style="122" customWidth="1"/>
    <col min="11671" max="11671" width="2.33203125" style="122" customWidth="1"/>
    <col min="11672" max="11672" width="33.33203125" style="122" customWidth="1"/>
    <col min="11673" max="11673" width="2.33203125" style="122" bestFit="1" customWidth="1"/>
    <col min="11674" max="11674" width="14.5546875" style="122" customWidth="1"/>
    <col min="11675" max="11675" width="7.88671875" style="122" customWidth="1"/>
    <col min="11676" max="11676" width="11.6640625" style="122" customWidth="1"/>
    <col min="11677" max="11677" width="7.88671875" style="122" customWidth="1"/>
    <col min="11678" max="11678" width="11.6640625" style="122" customWidth="1"/>
    <col min="11679" max="11679" width="7.5546875" style="122" customWidth="1"/>
    <col min="11680" max="11680" width="1.6640625" style="122" customWidth="1"/>
    <col min="11681" max="11681" width="12.109375" style="122" bestFit="1" customWidth="1"/>
    <col min="11682" max="11682" width="15" style="122" customWidth="1"/>
    <col min="11683" max="11692" width="5.6640625" style="122"/>
    <col min="11693" max="11693" width="10.6640625" style="122" bestFit="1" customWidth="1"/>
    <col min="11694" max="11694" width="5.6640625" style="122"/>
    <col min="11695" max="11695" width="7" style="122" customWidth="1"/>
    <col min="11696" max="11696" width="4.5546875" style="122" customWidth="1"/>
    <col min="11697" max="11697" width="1.6640625" style="122" customWidth="1"/>
    <col min="11698" max="11698" width="2.33203125" style="122" customWidth="1"/>
    <col min="11699" max="11699" width="33.33203125" style="122" customWidth="1"/>
    <col min="11700" max="11700" width="11.109375" style="122" customWidth="1"/>
    <col min="11701" max="11701" width="11.5546875" style="122" customWidth="1"/>
    <col min="11702" max="11702" width="11.44140625" style="122" customWidth="1"/>
    <col min="11703" max="11703" width="12.88671875" style="122" customWidth="1"/>
    <col min="11704" max="11704" width="11.5546875" style="122" customWidth="1"/>
    <col min="11705" max="11705" width="11.33203125" style="122" customWidth="1"/>
    <col min="11706" max="11706" width="12" style="122" customWidth="1"/>
    <col min="11707" max="11707" width="11.5546875" style="122" customWidth="1"/>
    <col min="11708" max="11709" width="10.6640625" style="122" customWidth="1"/>
    <col min="11710" max="11711" width="0" style="122" hidden="1" customWidth="1"/>
    <col min="11712" max="11712" width="5.6640625" style="122"/>
    <col min="11713" max="11713" width="4.5546875" style="122" customWidth="1"/>
    <col min="11714" max="11714" width="11.109375" style="122" customWidth="1"/>
    <col min="11715" max="11715" width="11.5546875" style="122" customWidth="1"/>
    <col min="11716" max="11716" width="10.6640625" style="122" customWidth="1"/>
    <col min="11717" max="11717" width="10.5546875" style="122" customWidth="1"/>
    <col min="11718" max="11718" width="11.5546875" style="122" customWidth="1"/>
    <col min="11719" max="11719" width="10.6640625" style="122" customWidth="1"/>
    <col min="11720" max="11720" width="12" style="122" customWidth="1"/>
    <col min="11721" max="11721" width="11.5546875" style="122" customWidth="1"/>
    <col min="11722" max="11723" width="10.6640625" style="122" customWidth="1"/>
    <col min="11724" max="11725" width="0" style="122" hidden="1" customWidth="1"/>
    <col min="11726" max="11727" width="5.6640625" style="122"/>
    <col min="11728" max="11728" width="4.5546875" style="122" customWidth="1"/>
    <col min="11729" max="11729" width="1.6640625" style="122" customWidth="1"/>
    <col min="11730" max="11730" width="2.33203125" style="122" customWidth="1"/>
    <col min="11731" max="11731" width="33.33203125" style="122" customWidth="1"/>
    <col min="11732" max="11732" width="11.109375" style="122" customWidth="1"/>
    <col min="11733" max="11733" width="11.5546875" style="122" customWidth="1"/>
    <col min="11734" max="11734" width="10.6640625" style="122" customWidth="1"/>
    <col min="11735" max="11735" width="10.5546875" style="122" customWidth="1"/>
    <col min="11736" max="11736" width="11.5546875" style="122" customWidth="1"/>
    <col min="11737" max="11737" width="10.6640625" style="122" customWidth="1"/>
    <col min="11738" max="11738" width="12" style="122" customWidth="1"/>
    <col min="11739" max="11739" width="11.5546875" style="122" customWidth="1"/>
    <col min="11740" max="11741" width="10.6640625" style="122" customWidth="1"/>
    <col min="11742" max="11743" width="0" style="122" hidden="1" customWidth="1"/>
    <col min="11744" max="11744" width="5.6640625" style="122"/>
    <col min="11745" max="11745" width="4.5546875" style="122" customWidth="1"/>
    <col min="11746" max="11755" width="12.6640625" style="122" customWidth="1"/>
    <col min="11756" max="11757" width="0" style="122" hidden="1" customWidth="1"/>
    <col min="11758" max="11759" width="5.6640625" style="122"/>
    <col min="11760" max="11760" width="4.5546875" style="122" customWidth="1"/>
    <col min="11761" max="11761" width="1.6640625" style="122" customWidth="1"/>
    <col min="11762" max="11762" width="2.33203125" style="122" customWidth="1"/>
    <col min="11763" max="11763" width="33.33203125" style="122" customWidth="1"/>
    <col min="11764" max="11764" width="11.109375" style="122" customWidth="1"/>
    <col min="11765" max="11765" width="11.5546875" style="122" customWidth="1"/>
    <col min="11766" max="11766" width="10.6640625" style="122" customWidth="1"/>
    <col min="11767" max="11767" width="10.5546875" style="122" customWidth="1"/>
    <col min="11768" max="11768" width="11.5546875" style="122" customWidth="1"/>
    <col min="11769" max="11769" width="10.6640625" style="122" customWidth="1"/>
    <col min="11770" max="11770" width="12" style="122" customWidth="1"/>
    <col min="11771" max="11771" width="11.5546875" style="122" customWidth="1"/>
    <col min="11772" max="11773" width="10.6640625" style="122" customWidth="1"/>
    <col min="11774" max="11775" width="0" style="122" hidden="1" customWidth="1"/>
    <col min="11776" max="11776" width="5.6640625" style="122"/>
    <col min="11777" max="11777" width="4.5546875" style="122" customWidth="1"/>
    <col min="11778" max="11787" width="12.6640625" style="122" customWidth="1"/>
    <col min="11788" max="11789" width="0" style="122" hidden="1" customWidth="1"/>
    <col min="11790" max="11913" width="5.6640625" style="122"/>
    <col min="11914" max="11914" width="20.21875" style="122" bestFit="1" customWidth="1"/>
    <col min="11915" max="11915" width="4.5546875" style="122" customWidth="1"/>
    <col min="11916" max="11916" width="1.6640625" style="122" customWidth="1"/>
    <col min="11917" max="11917" width="10.6640625" style="122" customWidth="1"/>
    <col min="11918" max="11918" width="8.33203125" style="122" customWidth="1"/>
    <col min="11919" max="11919" width="10.6640625" style="122" customWidth="1"/>
    <col min="11920" max="11920" width="10.109375" style="122" customWidth="1"/>
    <col min="11921" max="11921" width="10.6640625" style="122" customWidth="1"/>
    <col min="11922" max="11922" width="7.6640625" style="122" customWidth="1"/>
    <col min="11923" max="11923" width="1.6640625" style="122" customWidth="1"/>
    <col min="11924" max="11924" width="15.21875" style="122" customWidth="1"/>
    <col min="11925" max="11925" width="12.33203125" style="122" customWidth="1"/>
    <col min="11926" max="11926" width="1.6640625" style="122" customWidth="1"/>
    <col min="11927" max="11927" width="2.33203125" style="122" customWidth="1"/>
    <col min="11928" max="11928" width="33.33203125" style="122" customWidth="1"/>
    <col min="11929" max="11929" width="2.33203125" style="122" bestFit="1" customWidth="1"/>
    <col min="11930" max="11930" width="14.5546875" style="122" customWidth="1"/>
    <col min="11931" max="11931" width="7.88671875" style="122" customWidth="1"/>
    <col min="11932" max="11932" width="11.6640625" style="122" customWidth="1"/>
    <col min="11933" max="11933" width="7.88671875" style="122" customWidth="1"/>
    <col min="11934" max="11934" width="11.6640625" style="122" customWidth="1"/>
    <col min="11935" max="11935" width="7.5546875" style="122" customWidth="1"/>
    <col min="11936" max="11936" width="1.6640625" style="122" customWidth="1"/>
    <col min="11937" max="11937" width="12.109375" style="122" bestFit="1" customWidth="1"/>
    <col min="11938" max="11938" width="15" style="122" customWidth="1"/>
    <col min="11939" max="11948" width="5.6640625" style="122"/>
    <col min="11949" max="11949" width="10.6640625" style="122" bestFit="1" customWidth="1"/>
    <col min="11950" max="11950" width="5.6640625" style="122"/>
    <col min="11951" max="11951" width="7" style="122" customWidth="1"/>
    <col min="11952" max="11952" width="4.5546875" style="122" customWidth="1"/>
    <col min="11953" max="11953" width="1.6640625" style="122" customWidth="1"/>
    <col min="11954" max="11954" width="2.33203125" style="122" customWidth="1"/>
    <col min="11955" max="11955" width="33.33203125" style="122" customWidth="1"/>
    <col min="11956" max="11956" width="11.109375" style="122" customWidth="1"/>
    <col min="11957" max="11957" width="11.5546875" style="122" customWidth="1"/>
    <col min="11958" max="11958" width="11.44140625" style="122" customWidth="1"/>
    <col min="11959" max="11959" width="12.88671875" style="122" customWidth="1"/>
    <col min="11960" max="11960" width="11.5546875" style="122" customWidth="1"/>
    <col min="11961" max="11961" width="11.33203125" style="122" customWidth="1"/>
    <col min="11962" max="11962" width="12" style="122" customWidth="1"/>
    <col min="11963" max="11963" width="11.5546875" style="122" customWidth="1"/>
    <col min="11964" max="11965" width="10.6640625" style="122" customWidth="1"/>
    <col min="11966" max="11967" width="0" style="122" hidden="1" customWidth="1"/>
    <col min="11968" max="11968" width="5.6640625" style="122"/>
    <col min="11969" max="11969" width="4.5546875" style="122" customWidth="1"/>
    <col min="11970" max="11970" width="11.109375" style="122" customWidth="1"/>
    <col min="11971" max="11971" width="11.5546875" style="122" customWidth="1"/>
    <col min="11972" max="11972" width="10.6640625" style="122" customWidth="1"/>
    <col min="11973" max="11973" width="10.5546875" style="122" customWidth="1"/>
    <col min="11974" max="11974" width="11.5546875" style="122" customWidth="1"/>
    <col min="11975" max="11975" width="10.6640625" style="122" customWidth="1"/>
    <col min="11976" max="11976" width="12" style="122" customWidth="1"/>
    <col min="11977" max="11977" width="11.5546875" style="122" customWidth="1"/>
    <col min="11978" max="11979" width="10.6640625" style="122" customWidth="1"/>
    <col min="11980" max="11981" width="0" style="122" hidden="1" customWidth="1"/>
    <col min="11982" max="11983" width="5.6640625" style="122"/>
    <col min="11984" max="11984" width="4.5546875" style="122" customWidth="1"/>
    <col min="11985" max="11985" width="1.6640625" style="122" customWidth="1"/>
    <col min="11986" max="11986" width="2.33203125" style="122" customWidth="1"/>
    <col min="11987" max="11987" width="33.33203125" style="122" customWidth="1"/>
    <col min="11988" max="11988" width="11.109375" style="122" customWidth="1"/>
    <col min="11989" max="11989" width="11.5546875" style="122" customWidth="1"/>
    <col min="11990" max="11990" width="10.6640625" style="122" customWidth="1"/>
    <col min="11991" max="11991" width="10.5546875" style="122" customWidth="1"/>
    <col min="11992" max="11992" width="11.5546875" style="122" customWidth="1"/>
    <col min="11993" max="11993" width="10.6640625" style="122" customWidth="1"/>
    <col min="11994" max="11994" width="12" style="122" customWidth="1"/>
    <col min="11995" max="11995" width="11.5546875" style="122" customWidth="1"/>
    <col min="11996" max="11997" width="10.6640625" style="122" customWidth="1"/>
    <col min="11998" max="11999" width="0" style="122" hidden="1" customWidth="1"/>
    <col min="12000" max="12000" width="5.6640625" style="122"/>
    <col min="12001" max="12001" width="4.5546875" style="122" customWidth="1"/>
    <col min="12002" max="12011" width="12.6640625" style="122" customWidth="1"/>
    <col min="12012" max="12013" width="0" style="122" hidden="1" customWidth="1"/>
    <col min="12014" max="12015" width="5.6640625" style="122"/>
    <col min="12016" max="12016" width="4.5546875" style="122" customWidth="1"/>
    <col min="12017" max="12017" width="1.6640625" style="122" customWidth="1"/>
    <col min="12018" max="12018" width="2.33203125" style="122" customWidth="1"/>
    <col min="12019" max="12019" width="33.33203125" style="122" customWidth="1"/>
    <col min="12020" max="12020" width="11.109375" style="122" customWidth="1"/>
    <col min="12021" max="12021" width="11.5546875" style="122" customWidth="1"/>
    <col min="12022" max="12022" width="10.6640625" style="122" customWidth="1"/>
    <col min="12023" max="12023" width="10.5546875" style="122" customWidth="1"/>
    <col min="12024" max="12024" width="11.5546875" style="122" customWidth="1"/>
    <col min="12025" max="12025" width="10.6640625" style="122" customWidth="1"/>
    <col min="12026" max="12026" width="12" style="122" customWidth="1"/>
    <col min="12027" max="12027" width="11.5546875" style="122" customWidth="1"/>
    <col min="12028" max="12029" width="10.6640625" style="122" customWidth="1"/>
    <col min="12030" max="12031" width="0" style="122" hidden="1" customWidth="1"/>
    <col min="12032" max="12032" width="5.6640625" style="122"/>
    <col min="12033" max="12033" width="4.5546875" style="122" customWidth="1"/>
    <col min="12034" max="12043" width="12.6640625" style="122" customWidth="1"/>
    <col min="12044" max="12045" width="0" style="122" hidden="1" customWidth="1"/>
    <col min="12046" max="12169" width="5.6640625" style="122"/>
    <col min="12170" max="12170" width="20.21875" style="122" bestFit="1" customWidth="1"/>
    <col min="12171" max="12171" width="4.5546875" style="122" customWidth="1"/>
    <col min="12172" max="12172" width="1.6640625" style="122" customWidth="1"/>
    <col min="12173" max="12173" width="10.6640625" style="122" customWidth="1"/>
    <col min="12174" max="12174" width="8.33203125" style="122" customWidth="1"/>
    <col min="12175" max="12175" width="10.6640625" style="122" customWidth="1"/>
    <col min="12176" max="12176" width="10.109375" style="122" customWidth="1"/>
    <col min="12177" max="12177" width="10.6640625" style="122" customWidth="1"/>
    <col min="12178" max="12178" width="7.6640625" style="122" customWidth="1"/>
    <col min="12179" max="12179" width="1.6640625" style="122" customWidth="1"/>
    <col min="12180" max="12180" width="15.21875" style="122" customWidth="1"/>
    <col min="12181" max="12181" width="12.33203125" style="122" customWidth="1"/>
    <col min="12182" max="12182" width="1.6640625" style="122" customWidth="1"/>
    <col min="12183" max="12183" width="2.33203125" style="122" customWidth="1"/>
    <col min="12184" max="12184" width="33.33203125" style="122" customWidth="1"/>
    <col min="12185" max="12185" width="2.33203125" style="122" bestFit="1" customWidth="1"/>
    <col min="12186" max="12186" width="14.5546875" style="122" customWidth="1"/>
    <col min="12187" max="12187" width="7.88671875" style="122" customWidth="1"/>
    <col min="12188" max="12188" width="11.6640625" style="122" customWidth="1"/>
    <col min="12189" max="12189" width="7.88671875" style="122" customWidth="1"/>
    <col min="12190" max="12190" width="11.6640625" style="122" customWidth="1"/>
    <col min="12191" max="12191" width="7.5546875" style="122" customWidth="1"/>
    <col min="12192" max="12192" width="1.6640625" style="122" customWidth="1"/>
    <col min="12193" max="12193" width="12.109375" style="122" bestFit="1" customWidth="1"/>
    <col min="12194" max="12194" width="15" style="122" customWidth="1"/>
    <col min="12195" max="12204" width="5.6640625" style="122"/>
    <col min="12205" max="12205" width="10.6640625" style="122" bestFit="1" customWidth="1"/>
    <col min="12206" max="12206" width="5.6640625" style="122"/>
    <col min="12207" max="12207" width="7" style="122" customWidth="1"/>
    <col min="12208" max="12208" width="4.5546875" style="122" customWidth="1"/>
    <col min="12209" max="12209" width="1.6640625" style="122" customWidth="1"/>
    <col min="12210" max="12210" width="2.33203125" style="122" customWidth="1"/>
    <col min="12211" max="12211" width="33.33203125" style="122" customWidth="1"/>
    <col min="12212" max="12212" width="11.109375" style="122" customWidth="1"/>
    <col min="12213" max="12213" width="11.5546875" style="122" customWidth="1"/>
    <col min="12214" max="12214" width="11.44140625" style="122" customWidth="1"/>
    <col min="12215" max="12215" width="12.88671875" style="122" customWidth="1"/>
    <col min="12216" max="12216" width="11.5546875" style="122" customWidth="1"/>
    <col min="12217" max="12217" width="11.33203125" style="122" customWidth="1"/>
    <col min="12218" max="12218" width="12" style="122" customWidth="1"/>
    <col min="12219" max="12219" width="11.5546875" style="122" customWidth="1"/>
    <col min="12220" max="12221" width="10.6640625" style="122" customWidth="1"/>
    <col min="12222" max="12223" width="0" style="122" hidden="1" customWidth="1"/>
    <col min="12224" max="12224" width="5.6640625" style="122"/>
    <col min="12225" max="12225" width="4.5546875" style="122" customWidth="1"/>
    <col min="12226" max="12226" width="11.109375" style="122" customWidth="1"/>
    <col min="12227" max="12227" width="11.5546875" style="122" customWidth="1"/>
    <col min="12228" max="12228" width="10.6640625" style="122" customWidth="1"/>
    <col min="12229" max="12229" width="10.5546875" style="122" customWidth="1"/>
    <col min="12230" max="12230" width="11.5546875" style="122" customWidth="1"/>
    <col min="12231" max="12231" width="10.6640625" style="122" customWidth="1"/>
    <col min="12232" max="12232" width="12" style="122" customWidth="1"/>
    <col min="12233" max="12233" width="11.5546875" style="122" customWidth="1"/>
    <col min="12234" max="12235" width="10.6640625" style="122" customWidth="1"/>
    <col min="12236" max="12237" width="0" style="122" hidden="1" customWidth="1"/>
    <col min="12238" max="12239" width="5.6640625" style="122"/>
    <col min="12240" max="12240" width="4.5546875" style="122" customWidth="1"/>
    <col min="12241" max="12241" width="1.6640625" style="122" customWidth="1"/>
    <col min="12242" max="12242" width="2.33203125" style="122" customWidth="1"/>
    <col min="12243" max="12243" width="33.33203125" style="122" customWidth="1"/>
    <col min="12244" max="12244" width="11.109375" style="122" customWidth="1"/>
    <col min="12245" max="12245" width="11.5546875" style="122" customWidth="1"/>
    <col min="12246" max="12246" width="10.6640625" style="122" customWidth="1"/>
    <col min="12247" max="12247" width="10.5546875" style="122" customWidth="1"/>
    <col min="12248" max="12248" width="11.5546875" style="122" customWidth="1"/>
    <col min="12249" max="12249" width="10.6640625" style="122" customWidth="1"/>
    <col min="12250" max="12250" width="12" style="122" customWidth="1"/>
    <col min="12251" max="12251" width="11.5546875" style="122" customWidth="1"/>
    <col min="12252" max="12253" width="10.6640625" style="122" customWidth="1"/>
    <col min="12254" max="12255" width="0" style="122" hidden="1" customWidth="1"/>
    <col min="12256" max="12256" width="5.6640625" style="122"/>
    <col min="12257" max="12257" width="4.5546875" style="122" customWidth="1"/>
    <col min="12258" max="12267" width="12.6640625" style="122" customWidth="1"/>
    <col min="12268" max="12269" width="0" style="122" hidden="1" customWidth="1"/>
    <col min="12270" max="12271" width="5.6640625" style="122"/>
    <col min="12272" max="12272" width="4.5546875" style="122" customWidth="1"/>
    <col min="12273" max="12273" width="1.6640625" style="122" customWidth="1"/>
    <col min="12274" max="12274" width="2.33203125" style="122" customWidth="1"/>
    <col min="12275" max="12275" width="33.33203125" style="122" customWidth="1"/>
    <col min="12276" max="12276" width="11.109375" style="122" customWidth="1"/>
    <col min="12277" max="12277" width="11.5546875" style="122" customWidth="1"/>
    <col min="12278" max="12278" width="10.6640625" style="122" customWidth="1"/>
    <col min="12279" max="12279" width="10.5546875" style="122" customWidth="1"/>
    <col min="12280" max="12280" width="11.5546875" style="122" customWidth="1"/>
    <col min="12281" max="12281" width="10.6640625" style="122" customWidth="1"/>
    <col min="12282" max="12282" width="12" style="122" customWidth="1"/>
    <col min="12283" max="12283" width="11.5546875" style="122" customWidth="1"/>
    <col min="12284" max="12285" width="10.6640625" style="122" customWidth="1"/>
    <col min="12286" max="12287" width="0" style="122" hidden="1" customWidth="1"/>
    <col min="12288" max="12288" width="5.6640625" style="122"/>
    <col min="12289" max="12289" width="4.5546875" style="122" customWidth="1"/>
    <col min="12290" max="12299" width="12.6640625" style="122" customWidth="1"/>
    <col min="12300" max="12301" width="0" style="122" hidden="1" customWidth="1"/>
    <col min="12302" max="12425" width="5.6640625" style="122"/>
    <col min="12426" max="12426" width="20.21875" style="122" bestFit="1" customWidth="1"/>
    <col min="12427" max="12427" width="4.5546875" style="122" customWidth="1"/>
    <col min="12428" max="12428" width="1.6640625" style="122" customWidth="1"/>
    <col min="12429" max="12429" width="10.6640625" style="122" customWidth="1"/>
    <col min="12430" max="12430" width="8.33203125" style="122" customWidth="1"/>
    <col min="12431" max="12431" width="10.6640625" style="122" customWidth="1"/>
    <col min="12432" max="12432" width="10.109375" style="122" customWidth="1"/>
    <col min="12433" max="12433" width="10.6640625" style="122" customWidth="1"/>
    <col min="12434" max="12434" width="7.6640625" style="122" customWidth="1"/>
    <col min="12435" max="12435" width="1.6640625" style="122" customWidth="1"/>
    <col min="12436" max="12436" width="15.21875" style="122" customWidth="1"/>
    <col min="12437" max="12437" width="12.33203125" style="122" customWidth="1"/>
    <col min="12438" max="12438" width="1.6640625" style="122" customWidth="1"/>
    <col min="12439" max="12439" width="2.33203125" style="122" customWidth="1"/>
    <col min="12440" max="12440" width="33.33203125" style="122" customWidth="1"/>
    <col min="12441" max="12441" width="2.33203125" style="122" bestFit="1" customWidth="1"/>
    <col min="12442" max="12442" width="14.5546875" style="122" customWidth="1"/>
    <col min="12443" max="12443" width="7.88671875" style="122" customWidth="1"/>
    <col min="12444" max="12444" width="11.6640625" style="122" customWidth="1"/>
    <col min="12445" max="12445" width="7.88671875" style="122" customWidth="1"/>
    <col min="12446" max="12446" width="11.6640625" style="122" customWidth="1"/>
    <col min="12447" max="12447" width="7.5546875" style="122" customWidth="1"/>
    <col min="12448" max="12448" width="1.6640625" style="122" customWidth="1"/>
    <col min="12449" max="12449" width="12.109375" style="122" bestFit="1" customWidth="1"/>
    <col min="12450" max="12450" width="15" style="122" customWidth="1"/>
    <col min="12451" max="12460" width="5.6640625" style="122"/>
    <col min="12461" max="12461" width="10.6640625" style="122" bestFit="1" customWidth="1"/>
    <col min="12462" max="12462" width="5.6640625" style="122"/>
    <col min="12463" max="12463" width="7" style="122" customWidth="1"/>
    <col min="12464" max="12464" width="4.5546875" style="122" customWidth="1"/>
    <col min="12465" max="12465" width="1.6640625" style="122" customWidth="1"/>
    <col min="12466" max="12466" width="2.33203125" style="122" customWidth="1"/>
    <col min="12467" max="12467" width="33.33203125" style="122" customWidth="1"/>
    <col min="12468" max="12468" width="11.109375" style="122" customWidth="1"/>
    <col min="12469" max="12469" width="11.5546875" style="122" customWidth="1"/>
    <col min="12470" max="12470" width="11.44140625" style="122" customWidth="1"/>
    <col min="12471" max="12471" width="12.88671875" style="122" customWidth="1"/>
    <col min="12472" max="12472" width="11.5546875" style="122" customWidth="1"/>
    <col min="12473" max="12473" width="11.33203125" style="122" customWidth="1"/>
    <col min="12474" max="12474" width="12" style="122" customWidth="1"/>
    <col min="12475" max="12475" width="11.5546875" style="122" customWidth="1"/>
    <col min="12476" max="12477" width="10.6640625" style="122" customWidth="1"/>
    <col min="12478" max="12479" width="0" style="122" hidden="1" customWidth="1"/>
    <col min="12480" max="12480" width="5.6640625" style="122"/>
    <col min="12481" max="12481" width="4.5546875" style="122" customWidth="1"/>
    <col min="12482" max="12482" width="11.109375" style="122" customWidth="1"/>
    <col min="12483" max="12483" width="11.5546875" style="122" customWidth="1"/>
    <col min="12484" max="12484" width="10.6640625" style="122" customWidth="1"/>
    <col min="12485" max="12485" width="10.5546875" style="122" customWidth="1"/>
    <col min="12486" max="12486" width="11.5546875" style="122" customWidth="1"/>
    <col min="12487" max="12487" width="10.6640625" style="122" customWidth="1"/>
    <col min="12488" max="12488" width="12" style="122" customWidth="1"/>
    <col min="12489" max="12489" width="11.5546875" style="122" customWidth="1"/>
    <col min="12490" max="12491" width="10.6640625" style="122" customWidth="1"/>
    <col min="12492" max="12493" width="0" style="122" hidden="1" customWidth="1"/>
    <col min="12494" max="12495" width="5.6640625" style="122"/>
    <col min="12496" max="12496" width="4.5546875" style="122" customWidth="1"/>
    <col min="12497" max="12497" width="1.6640625" style="122" customWidth="1"/>
    <col min="12498" max="12498" width="2.33203125" style="122" customWidth="1"/>
    <col min="12499" max="12499" width="33.33203125" style="122" customWidth="1"/>
    <col min="12500" max="12500" width="11.109375" style="122" customWidth="1"/>
    <col min="12501" max="12501" width="11.5546875" style="122" customWidth="1"/>
    <col min="12502" max="12502" width="10.6640625" style="122" customWidth="1"/>
    <col min="12503" max="12503" width="10.5546875" style="122" customWidth="1"/>
    <col min="12504" max="12504" width="11.5546875" style="122" customWidth="1"/>
    <col min="12505" max="12505" width="10.6640625" style="122" customWidth="1"/>
    <col min="12506" max="12506" width="12" style="122" customWidth="1"/>
    <col min="12507" max="12507" width="11.5546875" style="122" customWidth="1"/>
    <col min="12508" max="12509" width="10.6640625" style="122" customWidth="1"/>
    <col min="12510" max="12511" width="0" style="122" hidden="1" customWidth="1"/>
    <col min="12512" max="12512" width="5.6640625" style="122"/>
    <col min="12513" max="12513" width="4.5546875" style="122" customWidth="1"/>
    <col min="12514" max="12523" width="12.6640625" style="122" customWidth="1"/>
    <col min="12524" max="12525" width="0" style="122" hidden="1" customWidth="1"/>
    <col min="12526" max="12527" width="5.6640625" style="122"/>
    <col min="12528" max="12528" width="4.5546875" style="122" customWidth="1"/>
    <col min="12529" max="12529" width="1.6640625" style="122" customWidth="1"/>
    <col min="12530" max="12530" width="2.33203125" style="122" customWidth="1"/>
    <col min="12531" max="12531" width="33.33203125" style="122" customWidth="1"/>
    <col min="12532" max="12532" width="11.109375" style="122" customWidth="1"/>
    <col min="12533" max="12533" width="11.5546875" style="122" customWidth="1"/>
    <col min="12534" max="12534" width="10.6640625" style="122" customWidth="1"/>
    <col min="12535" max="12535" width="10.5546875" style="122" customWidth="1"/>
    <col min="12536" max="12536" width="11.5546875" style="122" customWidth="1"/>
    <col min="12537" max="12537" width="10.6640625" style="122" customWidth="1"/>
    <col min="12538" max="12538" width="12" style="122" customWidth="1"/>
    <col min="12539" max="12539" width="11.5546875" style="122" customWidth="1"/>
    <col min="12540" max="12541" width="10.6640625" style="122" customWidth="1"/>
    <col min="12542" max="12543" width="0" style="122" hidden="1" customWidth="1"/>
    <col min="12544" max="12544" width="5.6640625" style="122"/>
    <col min="12545" max="12545" width="4.5546875" style="122" customWidth="1"/>
    <col min="12546" max="12555" width="12.6640625" style="122" customWidth="1"/>
    <col min="12556" max="12557" width="0" style="122" hidden="1" customWidth="1"/>
    <col min="12558" max="12681" width="5.6640625" style="122"/>
    <col min="12682" max="12682" width="20.21875" style="122" bestFit="1" customWidth="1"/>
    <col min="12683" max="12683" width="4.5546875" style="122" customWidth="1"/>
    <col min="12684" max="12684" width="1.6640625" style="122" customWidth="1"/>
    <col min="12685" max="12685" width="10.6640625" style="122" customWidth="1"/>
    <col min="12686" max="12686" width="8.33203125" style="122" customWidth="1"/>
    <col min="12687" max="12687" width="10.6640625" style="122" customWidth="1"/>
    <col min="12688" max="12688" width="10.109375" style="122" customWidth="1"/>
    <col min="12689" max="12689" width="10.6640625" style="122" customWidth="1"/>
    <col min="12690" max="12690" width="7.6640625" style="122" customWidth="1"/>
    <col min="12691" max="12691" width="1.6640625" style="122" customWidth="1"/>
    <col min="12692" max="12692" width="15.21875" style="122" customWidth="1"/>
    <col min="12693" max="12693" width="12.33203125" style="122" customWidth="1"/>
    <col min="12694" max="12694" width="1.6640625" style="122" customWidth="1"/>
    <col min="12695" max="12695" width="2.33203125" style="122" customWidth="1"/>
    <col min="12696" max="12696" width="33.33203125" style="122" customWidth="1"/>
    <col min="12697" max="12697" width="2.33203125" style="122" bestFit="1" customWidth="1"/>
    <col min="12698" max="12698" width="14.5546875" style="122" customWidth="1"/>
    <col min="12699" max="12699" width="7.88671875" style="122" customWidth="1"/>
    <col min="12700" max="12700" width="11.6640625" style="122" customWidth="1"/>
    <col min="12701" max="12701" width="7.88671875" style="122" customWidth="1"/>
    <col min="12702" max="12702" width="11.6640625" style="122" customWidth="1"/>
    <col min="12703" max="12703" width="7.5546875" style="122" customWidth="1"/>
    <col min="12704" max="12704" width="1.6640625" style="122" customWidth="1"/>
    <col min="12705" max="12705" width="12.109375" style="122" bestFit="1" customWidth="1"/>
    <col min="12706" max="12706" width="15" style="122" customWidth="1"/>
    <col min="12707" max="12716" width="5.6640625" style="122"/>
    <col min="12717" max="12717" width="10.6640625" style="122" bestFit="1" customWidth="1"/>
    <col min="12718" max="12718" width="5.6640625" style="122"/>
    <col min="12719" max="12719" width="7" style="122" customWidth="1"/>
    <col min="12720" max="12720" width="4.5546875" style="122" customWidth="1"/>
    <col min="12721" max="12721" width="1.6640625" style="122" customWidth="1"/>
    <col min="12722" max="12722" width="2.33203125" style="122" customWidth="1"/>
    <col min="12723" max="12723" width="33.33203125" style="122" customWidth="1"/>
    <col min="12724" max="12724" width="11.109375" style="122" customWidth="1"/>
    <col min="12725" max="12725" width="11.5546875" style="122" customWidth="1"/>
    <col min="12726" max="12726" width="11.44140625" style="122" customWidth="1"/>
    <col min="12727" max="12727" width="12.88671875" style="122" customWidth="1"/>
    <col min="12728" max="12728" width="11.5546875" style="122" customWidth="1"/>
    <col min="12729" max="12729" width="11.33203125" style="122" customWidth="1"/>
    <col min="12730" max="12730" width="12" style="122" customWidth="1"/>
    <col min="12731" max="12731" width="11.5546875" style="122" customWidth="1"/>
    <col min="12732" max="12733" width="10.6640625" style="122" customWidth="1"/>
    <col min="12734" max="12735" width="0" style="122" hidden="1" customWidth="1"/>
    <col min="12736" max="12736" width="5.6640625" style="122"/>
    <col min="12737" max="12737" width="4.5546875" style="122" customWidth="1"/>
    <col min="12738" max="12738" width="11.109375" style="122" customWidth="1"/>
    <col min="12739" max="12739" width="11.5546875" style="122" customWidth="1"/>
    <col min="12740" max="12740" width="10.6640625" style="122" customWidth="1"/>
    <col min="12741" max="12741" width="10.5546875" style="122" customWidth="1"/>
    <col min="12742" max="12742" width="11.5546875" style="122" customWidth="1"/>
    <col min="12743" max="12743" width="10.6640625" style="122" customWidth="1"/>
    <col min="12744" max="12744" width="12" style="122" customWidth="1"/>
    <col min="12745" max="12745" width="11.5546875" style="122" customWidth="1"/>
    <col min="12746" max="12747" width="10.6640625" style="122" customWidth="1"/>
    <col min="12748" max="12749" width="0" style="122" hidden="1" customWidth="1"/>
    <col min="12750" max="12751" width="5.6640625" style="122"/>
    <col min="12752" max="12752" width="4.5546875" style="122" customWidth="1"/>
    <col min="12753" max="12753" width="1.6640625" style="122" customWidth="1"/>
    <col min="12754" max="12754" width="2.33203125" style="122" customWidth="1"/>
    <col min="12755" max="12755" width="33.33203125" style="122" customWidth="1"/>
    <col min="12756" max="12756" width="11.109375" style="122" customWidth="1"/>
    <col min="12757" max="12757" width="11.5546875" style="122" customWidth="1"/>
    <col min="12758" max="12758" width="10.6640625" style="122" customWidth="1"/>
    <col min="12759" max="12759" width="10.5546875" style="122" customWidth="1"/>
    <col min="12760" max="12760" width="11.5546875" style="122" customWidth="1"/>
    <col min="12761" max="12761" width="10.6640625" style="122" customWidth="1"/>
    <col min="12762" max="12762" width="12" style="122" customWidth="1"/>
    <col min="12763" max="12763" width="11.5546875" style="122" customWidth="1"/>
    <col min="12764" max="12765" width="10.6640625" style="122" customWidth="1"/>
    <col min="12766" max="12767" width="0" style="122" hidden="1" customWidth="1"/>
    <col min="12768" max="12768" width="5.6640625" style="122"/>
    <col min="12769" max="12769" width="4.5546875" style="122" customWidth="1"/>
    <col min="12770" max="12779" width="12.6640625" style="122" customWidth="1"/>
    <col min="12780" max="12781" width="0" style="122" hidden="1" customWidth="1"/>
    <col min="12782" max="12783" width="5.6640625" style="122"/>
    <col min="12784" max="12784" width="4.5546875" style="122" customWidth="1"/>
    <col min="12785" max="12785" width="1.6640625" style="122" customWidth="1"/>
    <col min="12786" max="12786" width="2.33203125" style="122" customWidth="1"/>
    <col min="12787" max="12787" width="33.33203125" style="122" customWidth="1"/>
    <col min="12788" max="12788" width="11.109375" style="122" customWidth="1"/>
    <col min="12789" max="12789" width="11.5546875" style="122" customWidth="1"/>
    <col min="12790" max="12790" width="10.6640625" style="122" customWidth="1"/>
    <col min="12791" max="12791" width="10.5546875" style="122" customWidth="1"/>
    <col min="12792" max="12792" width="11.5546875" style="122" customWidth="1"/>
    <col min="12793" max="12793" width="10.6640625" style="122" customWidth="1"/>
    <col min="12794" max="12794" width="12" style="122" customWidth="1"/>
    <col min="12795" max="12795" width="11.5546875" style="122" customWidth="1"/>
    <col min="12796" max="12797" width="10.6640625" style="122" customWidth="1"/>
    <col min="12798" max="12799" width="0" style="122" hidden="1" customWidth="1"/>
    <col min="12800" max="12800" width="5.6640625" style="122"/>
    <col min="12801" max="12801" width="4.5546875" style="122" customWidth="1"/>
    <col min="12802" max="12811" width="12.6640625" style="122" customWidth="1"/>
    <col min="12812" max="12813" width="0" style="122" hidden="1" customWidth="1"/>
    <col min="12814" max="12937" width="5.6640625" style="122"/>
    <col min="12938" max="12938" width="20.21875" style="122" bestFit="1" customWidth="1"/>
    <col min="12939" max="12939" width="4.5546875" style="122" customWidth="1"/>
    <col min="12940" max="12940" width="1.6640625" style="122" customWidth="1"/>
    <col min="12941" max="12941" width="10.6640625" style="122" customWidth="1"/>
    <col min="12942" max="12942" width="8.33203125" style="122" customWidth="1"/>
    <col min="12943" max="12943" width="10.6640625" style="122" customWidth="1"/>
    <col min="12944" max="12944" width="10.109375" style="122" customWidth="1"/>
    <col min="12945" max="12945" width="10.6640625" style="122" customWidth="1"/>
    <col min="12946" max="12946" width="7.6640625" style="122" customWidth="1"/>
    <col min="12947" max="12947" width="1.6640625" style="122" customWidth="1"/>
    <col min="12948" max="12948" width="15.21875" style="122" customWidth="1"/>
    <col min="12949" max="12949" width="12.33203125" style="122" customWidth="1"/>
    <col min="12950" max="12950" width="1.6640625" style="122" customWidth="1"/>
    <col min="12951" max="12951" width="2.33203125" style="122" customWidth="1"/>
    <col min="12952" max="12952" width="33.33203125" style="122" customWidth="1"/>
    <col min="12953" max="12953" width="2.33203125" style="122" bestFit="1" customWidth="1"/>
    <col min="12954" max="12954" width="14.5546875" style="122" customWidth="1"/>
    <col min="12955" max="12955" width="7.88671875" style="122" customWidth="1"/>
    <col min="12956" max="12956" width="11.6640625" style="122" customWidth="1"/>
    <col min="12957" max="12957" width="7.88671875" style="122" customWidth="1"/>
    <col min="12958" max="12958" width="11.6640625" style="122" customWidth="1"/>
    <col min="12959" max="12959" width="7.5546875" style="122" customWidth="1"/>
    <col min="12960" max="12960" width="1.6640625" style="122" customWidth="1"/>
    <col min="12961" max="12961" width="12.109375" style="122" bestFit="1" customWidth="1"/>
    <col min="12962" max="12962" width="15" style="122" customWidth="1"/>
    <col min="12963" max="12972" width="5.6640625" style="122"/>
    <col min="12973" max="12973" width="10.6640625" style="122" bestFit="1" customWidth="1"/>
    <col min="12974" max="12974" width="5.6640625" style="122"/>
    <col min="12975" max="12975" width="7" style="122" customWidth="1"/>
    <col min="12976" max="12976" width="4.5546875" style="122" customWidth="1"/>
    <col min="12977" max="12977" width="1.6640625" style="122" customWidth="1"/>
    <col min="12978" max="12978" width="2.33203125" style="122" customWidth="1"/>
    <col min="12979" max="12979" width="33.33203125" style="122" customWidth="1"/>
    <col min="12980" max="12980" width="11.109375" style="122" customWidth="1"/>
    <col min="12981" max="12981" width="11.5546875" style="122" customWidth="1"/>
    <col min="12982" max="12982" width="11.44140625" style="122" customWidth="1"/>
    <col min="12983" max="12983" width="12.88671875" style="122" customWidth="1"/>
    <col min="12984" max="12984" width="11.5546875" style="122" customWidth="1"/>
    <col min="12985" max="12985" width="11.33203125" style="122" customWidth="1"/>
    <col min="12986" max="12986" width="12" style="122" customWidth="1"/>
    <col min="12987" max="12987" width="11.5546875" style="122" customWidth="1"/>
    <col min="12988" max="12989" width="10.6640625" style="122" customWidth="1"/>
    <col min="12990" max="12991" width="0" style="122" hidden="1" customWidth="1"/>
    <col min="12992" max="12992" width="5.6640625" style="122"/>
    <col min="12993" max="12993" width="4.5546875" style="122" customWidth="1"/>
    <col min="12994" max="12994" width="11.109375" style="122" customWidth="1"/>
    <col min="12995" max="12995" width="11.5546875" style="122" customWidth="1"/>
    <col min="12996" max="12996" width="10.6640625" style="122" customWidth="1"/>
    <col min="12997" max="12997" width="10.5546875" style="122" customWidth="1"/>
    <col min="12998" max="12998" width="11.5546875" style="122" customWidth="1"/>
    <col min="12999" max="12999" width="10.6640625" style="122" customWidth="1"/>
    <col min="13000" max="13000" width="12" style="122" customWidth="1"/>
    <col min="13001" max="13001" width="11.5546875" style="122" customWidth="1"/>
    <col min="13002" max="13003" width="10.6640625" style="122" customWidth="1"/>
    <col min="13004" max="13005" width="0" style="122" hidden="1" customWidth="1"/>
    <col min="13006" max="13007" width="5.6640625" style="122"/>
    <col min="13008" max="13008" width="4.5546875" style="122" customWidth="1"/>
    <col min="13009" max="13009" width="1.6640625" style="122" customWidth="1"/>
    <col min="13010" max="13010" width="2.33203125" style="122" customWidth="1"/>
    <col min="13011" max="13011" width="33.33203125" style="122" customWidth="1"/>
    <col min="13012" max="13012" width="11.109375" style="122" customWidth="1"/>
    <col min="13013" max="13013" width="11.5546875" style="122" customWidth="1"/>
    <col min="13014" max="13014" width="10.6640625" style="122" customWidth="1"/>
    <col min="13015" max="13015" width="10.5546875" style="122" customWidth="1"/>
    <col min="13016" max="13016" width="11.5546875" style="122" customWidth="1"/>
    <col min="13017" max="13017" width="10.6640625" style="122" customWidth="1"/>
    <col min="13018" max="13018" width="12" style="122" customWidth="1"/>
    <col min="13019" max="13019" width="11.5546875" style="122" customWidth="1"/>
    <col min="13020" max="13021" width="10.6640625" style="122" customWidth="1"/>
    <col min="13022" max="13023" width="0" style="122" hidden="1" customWidth="1"/>
    <col min="13024" max="13024" width="5.6640625" style="122"/>
    <col min="13025" max="13025" width="4.5546875" style="122" customWidth="1"/>
    <col min="13026" max="13035" width="12.6640625" style="122" customWidth="1"/>
    <col min="13036" max="13037" width="0" style="122" hidden="1" customWidth="1"/>
    <col min="13038" max="13039" width="5.6640625" style="122"/>
    <col min="13040" max="13040" width="4.5546875" style="122" customWidth="1"/>
    <col min="13041" max="13041" width="1.6640625" style="122" customWidth="1"/>
    <col min="13042" max="13042" width="2.33203125" style="122" customWidth="1"/>
    <col min="13043" max="13043" width="33.33203125" style="122" customWidth="1"/>
    <col min="13044" max="13044" width="11.109375" style="122" customWidth="1"/>
    <col min="13045" max="13045" width="11.5546875" style="122" customWidth="1"/>
    <col min="13046" max="13046" width="10.6640625" style="122" customWidth="1"/>
    <col min="13047" max="13047" width="10.5546875" style="122" customWidth="1"/>
    <col min="13048" max="13048" width="11.5546875" style="122" customWidth="1"/>
    <col min="13049" max="13049" width="10.6640625" style="122" customWidth="1"/>
    <col min="13050" max="13050" width="12" style="122" customWidth="1"/>
    <col min="13051" max="13051" width="11.5546875" style="122" customWidth="1"/>
    <col min="13052" max="13053" width="10.6640625" style="122" customWidth="1"/>
    <col min="13054" max="13055" width="0" style="122" hidden="1" customWidth="1"/>
    <col min="13056" max="13056" width="5.6640625" style="122"/>
    <col min="13057" max="13057" width="4.5546875" style="122" customWidth="1"/>
    <col min="13058" max="13067" width="12.6640625" style="122" customWidth="1"/>
    <col min="13068" max="13069" width="0" style="122" hidden="1" customWidth="1"/>
    <col min="13070" max="13193" width="5.6640625" style="122"/>
    <col min="13194" max="13194" width="20.21875" style="122" bestFit="1" customWidth="1"/>
    <col min="13195" max="13195" width="4.5546875" style="122" customWidth="1"/>
    <col min="13196" max="13196" width="1.6640625" style="122" customWidth="1"/>
    <col min="13197" max="13197" width="10.6640625" style="122" customWidth="1"/>
    <col min="13198" max="13198" width="8.33203125" style="122" customWidth="1"/>
    <col min="13199" max="13199" width="10.6640625" style="122" customWidth="1"/>
    <col min="13200" max="13200" width="10.109375" style="122" customWidth="1"/>
    <col min="13201" max="13201" width="10.6640625" style="122" customWidth="1"/>
    <col min="13202" max="13202" width="7.6640625" style="122" customWidth="1"/>
    <col min="13203" max="13203" width="1.6640625" style="122" customWidth="1"/>
    <col min="13204" max="13204" width="15.21875" style="122" customWidth="1"/>
    <col min="13205" max="13205" width="12.33203125" style="122" customWidth="1"/>
    <col min="13206" max="13206" width="1.6640625" style="122" customWidth="1"/>
    <col min="13207" max="13207" width="2.33203125" style="122" customWidth="1"/>
    <col min="13208" max="13208" width="33.33203125" style="122" customWidth="1"/>
    <col min="13209" max="13209" width="2.33203125" style="122" bestFit="1" customWidth="1"/>
    <col min="13210" max="13210" width="14.5546875" style="122" customWidth="1"/>
    <col min="13211" max="13211" width="7.88671875" style="122" customWidth="1"/>
    <col min="13212" max="13212" width="11.6640625" style="122" customWidth="1"/>
    <col min="13213" max="13213" width="7.88671875" style="122" customWidth="1"/>
    <col min="13214" max="13214" width="11.6640625" style="122" customWidth="1"/>
    <col min="13215" max="13215" width="7.5546875" style="122" customWidth="1"/>
    <col min="13216" max="13216" width="1.6640625" style="122" customWidth="1"/>
    <col min="13217" max="13217" width="12.109375" style="122" bestFit="1" customWidth="1"/>
    <col min="13218" max="13218" width="15" style="122" customWidth="1"/>
    <col min="13219" max="13228" width="5.6640625" style="122"/>
    <col min="13229" max="13229" width="10.6640625" style="122" bestFit="1" customWidth="1"/>
    <col min="13230" max="13230" width="5.6640625" style="122"/>
    <col min="13231" max="13231" width="7" style="122" customWidth="1"/>
    <col min="13232" max="13232" width="4.5546875" style="122" customWidth="1"/>
    <col min="13233" max="13233" width="1.6640625" style="122" customWidth="1"/>
    <col min="13234" max="13234" width="2.33203125" style="122" customWidth="1"/>
    <col min="13235" max="13235" width="33.33203125" style="122" customWidth="1"/>
    <col min="13236" max="13236" width="11.109375" style="122" customWidth="1"/>
    <col min="13237" max="13237" width="11.5546875" style="122" customWidth="1"/>
    <col min="13238" max="13238" width="11.44140625" style="122" customWidth="1"/>
    <col min="13239" max="13239" width="12.88671875" style="122" customWidth="1"/>
    <col min="13240" max="13240" width="11.5546875" style="122" customWidth="1"/>
    <col min="13241" max="13241" width="11.33203125" style="122" customWidth="1"/>
    <col min="13242" max="13242" width="12" style="122" customWidth="1"/>
    <col min="13243" max="13243" width="11.5546875" style="122" customWidth="1"/>
    <col min="13244" max="13245" width="10.6640625" style="122" customWidth="1"/>
    <col min="13246" max="13247" width="0" style="122" hidden="1" customWidth="1"/>
    <col min="13248" max="13248" width="5.6640625" style="122"/>
    <col min="13249" max="13249" width="4.5546875" style="122" customWidth="1"/>
    <col min="13250" max="13250" width="11.109375" style="122" customWidth="1"/>
    <col min="13251" max="13251" width="11.5546875" style="122" customWidth="1"/>
    <col min="13252" max="13252" width="10.6640625" style="122" customWidth="1"/>
    <col min="13253" max="13253" width="10.5546875" style="122" customWidth="1"/>
    <col min="13254" max="13254" width="11.5546875" style="122" customWidth="1"/>
    <col min="13255" max="13255" width="10.6640625" style="122" customWidth="1"/>
    <col min="13256" max="13256" width="12" style="122" customWidth="1"/>
    <col min="13257" max="13257" width="11.5546875" style="122" customWidth="1"/>
    <col min="13258" max="13259" width="10.6640625" style="122" customWidth="1"/>
    <col min="13260" max="13261" width="0" style="122" hidden="1" customWidth="1"/>
    <col min="13262" max="13263" width="5.6640625" style="122"/>
    <col min="13264" max="13264" width="4.5546875" style="122" customWidth="1"/>
    <col min="13265" max="13265" width="1.6640625" style="122" customWidth="1"/>
    <col min="13266" max="13266" width="2.33203125" style="122" customWidth="1"/>
    <col min="13267" max="13267" width="33.33203125" style="122" customWidth="1"/>
    <col min="13268" max="13268" width="11.109375" style="122" customWidth="1"/>
    <col min="13269" max="13269" width="11.5546875" style="122" customWidth="1"/>
    <col min="13270" max="13270" width="10.6640625" style="122" customWidth="1"/>
    <col min="13271" max="13271" width="10.5546875" style="122" customWidth="1"/>
    <col min="13272" max="13272" width="11.5546875" style="122" customWidth="1"/>
    <col min="13273" max="13273" width="10.6640625" style="122" customWidth="1"/>
    <col min="13274" max="13274" width="12" style="122" customWidth="1"/>
    <col min="13275" max="13275" width="11.5546875" style="122" customWidth="1"/>
    <col min="13276" max="13277" width="10.6640625" style="122" customWidth="1"/>
    <col min="13278" max="13279" width="0" style="122" hidden="1" customWidth="1"/>
    <col min="13280" max="13280" width="5.6640625" style="122"/>
    <col min="13281" max="13281" width="4.5546875" style="122" customWidth="1"/>
    <col min="13282" max="13291" width="12.6640625" style="122" customWidth="1"/>
    <col min="13292" max="13293" width="0" style="122" hidden="1" customWidth="1"/>
    <col min="13294" max="13295" width="5.6640625" style="122"/>
    <col min="13296" max="13296" width="4.5546875" style="122" customWidth="1"/>
    <col min="13297" max="13297" width="1.6640625" style="122" customWidth="1"/>
    <col min="13298" max="13298" width="2.33203125" style="122" customWidth="1"/>
    <col min="13299" max="13299" width="33.33203125" style="122" customWidth="1"/>
    <col min="13300" max="13300" width="11.109375" style="122" customWidth="1"/>
    <col min="13301" max="13301" width="11.5546875" style="122" customWidth="1"/>
    <col min="13302" max="13302" width="10.6640625" style="122" customWidth="1"/>
    <col min="13303" max="13303" width="10.5546875" style="122" customWidth="1"/>
    <col min="13304" max="13304" width="11.5546875" style="122" customWidth="1"/>
    <col min="13305" max="13305" width="10.6640625" style="122" customWidth="1"/>
    <col min="13306" max="13306" width="12" style="122" customWidth="1"/>
    <col min="13307" max="13307" width="11.5546875" style="122" customWidth="1"/>
    <col min="13308" max="13309" width="10.6640625" style="122" customWidth="1"/>
    <col min="13310" max="13311" width="0" style="122" hidden="1" customWidth="1"/>
    <col min="13312" max="13312" width="5.6640625" style="122"/>
    <col min="13313" max="13313" width="4.5546875" style="122" customWidth="1"/>
    <col min="13314" max="13323" width="12.6640625" style="122" customWidth="1"/>
    <col min="13324" max="13325" width="0" style="122" hidden="1" customWidth="1"/>
    <col min="13326" max="13449" width="5.6640625" style="122"/>
    <col min="13450" max="13450" width="20.21875" style="122" bestFit="1" customWidth="1"/>
    <col min="13451" max="13451" width="4.5546875" style="122" customWidth="1"/>
    <col min="13452" max="13452" width="1.6640625" style="122" customWidth="1"/>
    <col min="13453" max="13453" width="10.6640625" style="122" customWidth="1"/>
    <col min="13454" max="13454" width="8.33203125" style="122" customWidth="1"/>
    <col min="13455" max="13455" width="10.6640625" style="122" customWidth="1"/>
    <col min="13456" max="13456" width="10.109375" style="122" customWidth="1"/>
    <col min="13457" max="13457" width="10.6640625" style="122" customWidth="1"/>
    <col min="13458" max="13458" width="7.6640625" style="122" customWidth="1"/>
    <col min="13459" max="13459" width="1.6640625" style="122" customWidth="1"/>
    <col min="13460" max="13460" width="15.21875" style="122" customWidth="1"/>
    <col min="13461" max="13461" width="12.33203125" style="122" customWidth="1"/>
    <col min="13462" max="13462" width="1.6640625" style="122" customWidth="1"/>
    <col min="13463" max="13463" width="2.33203125" style="122" customWidth="1"/>
    <col min="13464" max="13464" width="33.33203125" style="122" customWidth="1"/>
    <col min="13465" max="13465" width="2.33203125" style="122" bestFit="1" customWidth="1"/>
    <col min="13466" max="13466" width="14.5546875" style="122" customWidth="1"/>
    <col min="13467" max="13467" width="7.88671875" style="122" customWidth="1"/>
    <col min="13468" max="13468" width="11.6640625" style="122" customWidth="1"/>
    <col min="13469" max="13469" width="7.88671875" style="122" customWidth="1"/>
    <col min="13470" max="13470" width="11.6640625" style="122" customWidth="1"/>
    <col min="13471" max="13471" width="7.5546875" style="122" customWidth="1"/>
    <col min="13472" max="13472" width="1.6640625" style="122" customWidth="1"/>
    <col min="13473" max="13473" width="12.109375" style="122" bestFit="1" customWidth="1"/>
    <col min="13474" max="13474" width="15" style="122" customWidth="1"/>
    <col min="13475" max="13484" width="5.6640625" style="122"/>
    <col min="13485" max="13485" width="10.6640625" style="122" bestFit="1" customWidth="1"/>
    <col min="13486" max="13486" width="5.6640625" style="122"/>
    <col min="13487" max="13487" width="7" style="122" customWidth="1"/>
    <col min="13488" max="13488" width="4.5546875" style="122" customWidth="1"/>
    <col min="13489" max="13489" width="1.6640625" style="122" customWidth="1"/>
    <col min="13490" max="13490" width="2.33203125" style="122" customWidth="1"/>
    <col min="13491" max="13491" width="33.33203125" style="122" customWidth="1"/>
    <col min="13492" max="13492" width="11.109375" style="122" customWidth="1"/>
    <col min="13493" max="13493" width="11.5546875" style="122" customWidth="1"/>
    <col min="13494" max="13494" width="11.44140625" style="122" customWidth="1"/>
    <col min="13495" max="13495" width="12.88671875" style="122" customWidth="1"/>
    <col min="13496" max="13496" width="11.5546875" style="122" customWidth="1"/>
    <col min="13497" max="13497" width="11.33203125" style="122" customWidth="1"/>
    <col min="13498" max="13498" width="12" style="122" customWidth="1"/>
    <col min="13499" max="13499" width="11.5546875" style="122" customWidth="1"/>
    <col min="13500" max="13501" width="10.6640625" style="122" customWidth="1"/>
    <col min="13502" max="13503" width="0" style="122" hidden="1" customWidth="1"/>
    <col min="13504" max="13504" width="5.6640625" style="122"/>
    <col min="13505" max="13505" width="4.5546875" style="122" customWidth="1"/>
    <col min="13506" max="13506" width="11.109375" style="122" customWidth="1"/>
    <col min="13507" max="13507" width="11.5546875" style="122" customWidth="1"/>
    <col min="13508" max="13508" width="10.6640625" style="122" customWidth="1"/>
    <col min="13509" max="13509" width="10.5546875" style="122" customWidth="1"/>
    <col min="13510" max="13510" width="11.5546875" style="122" customWidth="1"/>
    <col min="13511" max="13511" width="10.6640625" style="122" customWidth="1"/>
    <col min="13512" max="13512" width="12" style="122" customWidth="1"/>
    <col min="13513" max="13513" width="11.5546875" style="122" customWidth="1"/>
    <col min="13514" max="13515" width="10.6640625" style="122" customWidth="1"/>
    <col min="13516" max="13517" width="0" style="122" hidden="1" customWidth="1"/>
    <col min="13518" max="13519" width="5.6640625" style="122"/>
    <col min="13520" max="13520" width="4.5546875" style="122" customWidth="1"/>
    <col min="13521" max="13521" width="1.6640625" style="122" customWidth="1"/>
    <col min="13522" max="13522" width="2.33203125" style="122" customWidth="1"/>
    <col min="13523" max="13523" width="33.33203125" style="122" customWidth="1"/>
    <col min="13524" max="13524" width="11.109375" style="122" customWidth="1"/>
    <col min="13525" max="13525" width="11.5546875" style="122" customWidth="1"/>
    <col min="13526" max="13526" width="10.6640625" style="122" customWidth="1"/>
    <col min="13527" max="13527" width="10.5546875" style="122" customWidth="1"/>
    <col min="13528" max="13528" width="11.5546875" style="122" customWidth="1"/>
    <col min="13529" max="13529" width="10.6640625" style="122" customWidth="1"/>
    <col min="13530" max="13530" width="12" style="122" customWidth="1"/>
    <col min="13531" max="13531" width="11.5546875" style="122" customWidth="1"/>
    <col min="13532" max="13533" width="10.6640625" style="122" customWidth="1"/>
    <col min="13534" max="13535" width="0" style="122" hidden="1" customWidth="1"/>
    <col min="13536" max="13536" width="5.6640625" style="122"/>
    <col min="13537" max="13537" width="4.5546875" style="122" customWidth="1"/>
    <col min="13538" max="13547" width="12.6640625" style="122" customWidth="1"/>
    <col min="13548" max="13549" width="0" style="122" hidden="1" customWidth="1"/>
    <col min="13550" max="13551" width="5.6640625" style="122"/>
    <col min="13552" max="13552" width="4.5546875" style="122" customWidth="1"/>
    <col min="13553" max="13553" width="1.6640625" style="122" customWidth="1"/>
    <col min="13554" max="13554" width="2.33203125" style="122" customWidth="1"/>
    <col min="13555" max="13555" width="33.33203125" style="122" customWidth="1"/>
    <col min="13556" max="13556" width="11.109375" style="122" customWidth="1"/>
    <col min="13557" max="13557" width="11.5546875" style="122" customWidth="1"/>
    <col min="13558" max="13558" width="10.6640625" style="122" customWidth="1"/>
    <col min="13559" max="13559" width="10.5546875" style="122" customWidth="1"/>
    <col min="13560" max="13560" width="11.5546875" style="122" customWidth="1"/>
    <col min="13561" max="13561" width="10.6640625" style="122" customWidth="1"/>
    <col min="13562" max="13562" width="12" style="122" customWidth="1"/>
    <col min="13563" max="13563" width="11.5546875" style="122" customWidth="1"/>
    <col min="13564" max="13565" width="10.6640625" style="122" customWidth="1"/>
    <col min="13566" max="13567" width="0" style="122" hidden="1" customWidth="1"/>
    <col min="13568" max="13568" width="5.6640625" style="122"/>
    <col min="13569" max="13569" width="4.5546875" style="122" customWidth="1"/>
    <col min="13570" max="13579" width="12.6640625" style="122" customWidth="1"/>
    <col min="13580" max="13581" width="0" style="122" hidden="1" customWidth="1"/>
    <col min="13582" max="13705" width="5.6640625" style="122"/>
    <col min="13706" max="13706" width="20.21875" style="122" bestFit="1" customWidth="1"/>
    <col min="13707" max="13707" width="4.5546875" style="122" customWidth="1"/>
    <col min="13708" max="13708" width="1.6640625" style="122" customWidth="1"/>
    <col min="13709" max="13709" width="10.6640625" style="122" customWidth="1"/>
    <col min="13710" max="13710" width="8.33203125" style="122" customWidth="1"/>
    <col min="13711" max="13711" width="10.6640625" style="122" customWidth="1"/>
    <col min="13712" max="13712" width="10.109375" style="122" customWidth="1"/>
    <col min="13713" max="13713" width="10.6640625" style="122" customWidth="1"/>
    <col min="13714" max="13714" width="7.6640625" style="122" customWidth="1"/>
    <col min="13715" max="13715" width="1.6640625" style="122" customWidth="1"/>
    <col min="13716" max="13716" width="15.21875" style="122" customWidth="1"/>
    <col min="13717" max="13717" width="12.33203125" style="122" customWidth="1"/>
    <col min="13718" max="13718" width="1.6640625" style="122" customWidth="1"/>
    <col min="13719" max="13719" width="2.33203125" style="122" customWidth="1"/>
    <col min="13720" max="13720" width="33.33203125" style="122" customWidth="1"/>
    <col min="13721" max="13721" width="2.33203125" style="122" bestFit="1" customWidth="1"/>
    <col min="13722" max="13722" width="14.5546875" style="122" customWidth="1"/>
    <col min="13723" max="13723" width="7.88671875" style="122" customWidth="1"/>
    <col min="13724" max="13724" width="11.6640625" style="122" customWidth="1"/>
    <col min="13725" max="13725" width="7.88671875" style="122" customWidth="1"/>
    <col min="13726" max="13726" width="11.6640625" style="122" customWidth="1"/>
    <col min="13727" max="13727" width="7.5546875" style="122" customWidth="1"/>
    <col min="13728" max="13728" width="1.6640625" style="122" customWidth="1"/>
    <col min="13729" max="13729" width="12.109375" style="122" bestFit="1" customWidth="1"/>
    <col min="13730" max="13730" width="15" style="122" customWidth="1"/>
    <col min="13731" max="13740" width="5.6640625" style="122"/>
    <col min="13741" max="13741" width="10.6640625" style="122" bestFit="1" customWidth="1"/>
    <col min="13742" max="13742" width="5.6640625" style="122"/>
    <col min="13743" max="13743" width="7" style="122" customWidth="1"/>
    <col min="13744" max="13744" width="4.5546875" style="122" customWidth="1"/>
    <col min="13745" max="13745" width="1.6640625" style="122" customWidth="1"/>
    <col min="13746" max="13746" width="2.33203125" style="122" customWidth="1"/>
    <col min="13747" max="13747" width="33.33203125" style="122" customWidth="1"/>
    <col min="13748" max="13748" width="11.109375" style="122" customWidth="1"/>
    <col min="13749" max="13749" width="11.5546875" style="122" customWidth="1"/>
    <col min="13750" max="13750" width="11.44140625" style="122" customWidth="1"/>
    <col min="13751" max="13751" width="12.88671875" style="122" customWidth="1"/>
    <col min="13752" max="13752" width="11.5546875" style="122" customWidth="1"/>
    <col min="13753" max="13753" width="11.33203125" style="122" customWidth="1"/>
    <col min="13754" max="13754" width="12" style="122" customWidth="1"/>
    <col min="13755" max="13755" width="11.5546875" style="122" customWidth="1"/>
    <col min="13756" max="13757" width="10.6640625" style="122" customWidth="1"/>
    <col min="13758" max="13759" width="0" style="122" hidden="1" customWidth="1"/>
    <col min="13760" max="13760" width="5.6640625" style="122"/>
    <col min="13761" max="13761" width="4.5546875" style="122" customWidth="1"/>
    <col min="13762" max="13762" width="11.109375" style="122" customWidth="1"/>
    <col min="13763" max="13763" width="11.5546875" style="122" customWidth="1"/>
    <col min="13764" max="13764" width="10.6640625" style="122" customWidth="1"/>
    <col min="13765" max="13765" width="10.5546875" style="122" customWidth="1"/>
    <col min="13766" max="13766" width="11.5546875" style="122" customWidth="1"/>
    <col min="13767" max="13767" width="10.6640625" style="122" customWidth="1"/>
    <col min="13768" max="13768" width="12" style="122" customWidth="1"/>
    <col min="13769" max="13769" width="11.5546875" style="122" customWidth="1"/>
    <col min="13770" max="13771" width="10.6640625" style="122" customWidth="1"/>
    <col min="13772" max="13773" width="0" style="122" hidden="1" customWidth="1"/>
    <col min="13774" max="13775" width="5.6640625" style="122"/>
    <col min="13776" max="13776" width="4.5546875" style="122" customWidth="1"/>
    <col min="13777" max="13777" width="1.6640625" style="122" customWidth="1"/>
    <col min="13778" max="13778" width="2.33203125" style="122" customWidth="1"/>
    <col min="13779" max="13779" width="33.33203125" style="122" customWidth="1"/>
    <col min="13780" max="13780" width="11.109375" style="122" customWidth="1"/>
    <col min="13781" max="13781" width="11.5546875" style="122" customWidth="1"/>
    <col min="13782" max="13782" width="10.6640625" style="122" customWidth="1"/>
    <col min="13783" max="13783" width="10.5546875" style="122" customWidth="1"/>
    <col min="13784" max="13784" width="11.5546875" style="122" customWidth="1"/>
    <col min="13785" max="13785" width="10.6640625" style="122" customWidth="1"/>
    <col min="13786" max="13786" width="12" style="122" customWidth="1"/>
    <col min="13787" max="13787" width="11.5546875" style="122" customWidth="1"/>
    <col min="13788" max="13789" width="10.6640625" style="122" customWidth="1"/>
    <col min="13790" max="13791" width="0" style="122" hidden="1" customWidth="1"/>
    <col min="13792" max="13792" width="5.6640625" style="122"/>
    <col min="13793" max="13793" width="4.5546875" style="122" customWidth="1"/>
    <col min="13794" max="13803" width="12.6640625" style="122" customWidth="1"/>
    <col min="13804" max="13805" width="0" style="122" hidden="1" customWidth="1"/>
    <col min="13806" max="13807" width="5.6640625" style="122"/>
    <col min="13808" max="13808" width="4.5546875" style="122" customWidth="1"/>
    <col min="13809" max="13809" width="1.6640625" style="122" customWidth="1"/>
    <col min="13810" max="13810" width="2.33203125" style="122" customWidth="1"/>
    <col min="13811" max="13811" width="33.33203125" style="122" customWidth="1"/>
    <col min="13812" max="13812" width="11.109375" style="122" customWidth="1"/>
    <col min="13813" max="13813" width="11.5546875" style="122" customWidth="1"/>
    <col min="13814" max="13814" width="10.6640625" style="122" customWidth="1"/>
    <col min="13815" max="13815" width="10.5546875" style="122" customWidth="1"/>
    <col min="13816" max="13816" width="11.5546875" style="122" customWidth="1"/>
    <col min="13817" max="13817" width="10.6640625" style="122" customWidth="1"/>
    <col min="13818" max="13818" width="12" style="122" customWidth="1"/>
    <col min="13819" max="13819" width="11.5546875" style="122" customWidth="1"/>
    <col min="13820" max="13821" width="10.6640625" style="122" customWidth="1"/>
    <col min="13822" max="13823" width="0" style="122" hidden="1" customWidth="1"/>
    <col min="13824" max="13824" width="5.6640625" style="122"/>
    <col min="13825" max="13825" width="4.5546875" style="122" customWidth="1"/>
    <col min="13826" max="13835" width="12.6640625" style="122" customWidth="1"/>
    <col min="13836" max="13837" width="0" style="122" hidden="1" customWidth="1"/>
    <col min="13838" max="13961" width="5.6640625" style="122"/>
    <col min="13962" max="13962" width="20.21875" style="122" bestFit="1" customWidth="1"/>
    <col min="13963" max="13963" width="4.5546875" style="122" customWidth="1"/>
    <col min="13964" max="13964" width="1.6640625" style="122" customWidth="1"/>
    <col min="13965" max="13965" width="10.6640625" style="122" customWidth="1"/>
    <col min="13966" max="13966" width="8.33203125" style="122" customWidth="1"/>
    <col min="13967" max="13967" width="10.6640625" style="122" customWidth="1"/>
    <col min="13968" max="13968" width="10.109375" style="122" customWidth="1"/>
    <col min="13969" max="13969" width="10.6640625" style="122" customWidth="1"/>
    <col min="13970" max="13970" width="7.6640625" style="122" customWidth="1"/>
    <col min="13971" max="13971" width="1.6640625" style="122" customWidth="1"/>
    <col min="13972" max="13972" width="15.21875" style="122" customWidth="1"/>
    <col min="13973" max="13973" width="12.33203125" style="122" customWidth="1"/>
    <col min="13974" max="13974" width="1.6640625" style="122" customWidth="1"/>
    <col min="13975" max="13975" width="2.33203125" style="122" customWidth="1"/>
    <col min="13976" max="13976" width="33.33203125" style="122" customWidth="1"/>
    <col min="13977" max="13977" width="2.33203125" style="122" bestFit="1" customWidth="1"/>
    <col min="13978" max="13978" width="14.5546875" style="122" customWidth="1"/>
    <col min="13979" max="13979" width="7.88671875" style="122" customWidth="1"/>
    <col min="13980" max="13980" width="11.6640625" style="122" customWidth="1"/>
    <col min="13981" max="13981" width="7.88671875" style="122" customWidth="1"/>
    <col min="13982" max="13982" width="11.6640625" style="122" customWidth="1"/>
    <col min="13983" max="13983" width="7.5546875" style="122" customWidth="1"/>
    <col min="13984" max="13984" width="1.6640625" style="122" customWidth="1"/>
    <col min="13985" max="13985" width="12.109375" style="122" bestFit="1" customWidth="1"/>
    <col min="13986" max="13986" width="15" style="122" customWidth="1"/>
    <col min="13987" max="13996" width="5.6640625" style="122"/>
    <col min="13997" max="13997" width="10.6640625" style="122" bestFit="1" customWidth="1"/>
    <col min="13998" max="13998" width="5.6640625" style="122"/>
    <col min="13999" max="13999" width="7" style="122" customWidth="1"/>
    <col min="14000" max="14000" width="4.5546875" style="122" customWidth="1"/>
    <col min="14001" max="14001" width="1.6640625" style="122" customWidth="1"/>
    <col min="14002" max="14002" width="2.33203125" style="122" customWidth="1"/>
    <col min="14003" max="14003" width="33.33203125" style="122" customWidth="1"/>
    <col min="14004" max="14004" width="11.109375" style="122" customWidth="1"/>
    <col min="14005" max="14005" width="11.5546875" style="122" customWidth="1"/>
    <col min="14006" max="14006" width="11.44140625" style="122" customWidth="1"/>
    <col min="14007" max="14007" width="12.88671875" style="122" customWidth="1"/>
    <col min="14008" max="14008" width="11.5546875" style="122" customWidth="1"/>
    <col min="14009" max="14009" width="11.33203125" style="122" customWidth="1"/>
    <col min="14010" max="14010" width="12" style="122" customWidth="1"/>
    <col min="14011" max="14011" width="11.5546875" style="122" customWidth="1"/>
    <col min="14012" max="14013" width="10.6640625" style="122" customWidth="1"/>
    <col min="14014" max="14015" width="0" style="122" hidden="1" customWidth="1"/>
    <col min="14016" max="14016" width="5.6640625" style="122"/>
    <col min="14017" max="14017" width="4.5546875" style="122" customWidth="1"/>
    <col min="14018" max="14018" width="11.109375" style="122" customWidth="1"/>
    <col min="14019" max="14019" width="11.5546875" style="122" customWidth="1"/>
    <col min="14020" max="14020" width="10.6640625" style="122" customWidth="1"/>
    <col min="14021" max="14021" width="10.5546875" style="122" customWidth="1"/>
    <col min="14022" max="14022" width="11.5546875" style="122" customWidth="1"/>
    <col min="14023" max="14023" width="10.6640625" style="122" customWidth="1"/>
    <col min="14024" max="14024" width="12" style="122" customWidth="1"/>
    <col min="14025" max="14025" width="11.5546875" style="122" customWidth="1"/>
    <col min="14026" max="14027" width="10.6640625" style="122" customWidth="1"/>
    <col min="14028" max="14029" width="0" style="122" hidden="1" customWidth="1"/>
    <col min="14030" max="14031" width="5.6640625" style="122"/>
    <col min="14032" max="14032" width="4.5546875" style="122" customWidth="1"/>
    <col min="14033" max="14033" width="1.6640625" style="122" customWidth="1"/>
    <col min="14034" max="14034" width="2.33203125" style="122" customWidth="1"/>
    <col min="14035" max="14035" width="33.33203125" style="122" customWidth="1"/>
    <col min="14036" max="14036" width="11.109375" style="122" customWidth="1"/>
    <col min="14037" max="14037" width="11.5546875" style="122" customWidth="1"/>
    <col min="14038" max="14038" width="10.6640625" style="122" customWidth="1"/>
    <col min="14039" max="14039" width="10.5546875" style="122" customWidth="1"/>
    <col min="14040" max="14040" width="11.5546875" style="122" customWidth="1"/>
    <col min="14041" max="14041" width="10.6640625" style="122" customWidth="1"/>
    <col min="14042" max="14042" width="12" style="122" customWidth="1"/>
    <col min="14043" max="14043" width="11.5546875" style="122" customWidth="1"/>
    <col min="14044" max="14045" width="10.6640625" style="122" customWidth="1"/>
    <col min="14046" max="14047" width="0" style="122" hidden="1" customWidth="1"/>
    <col min="14048" max="14048" width="5.6640625" style="122"/>
    <col min="14049" max="14049" width="4.5546875" style="122" customWidth="1"/>
    <col min="14050" max="14059" width="12.6640625" style="122" customWidth="1"/>
    <col min="14060" max="14061" width="0" style="122" hidden="1" customWidth="1"/>
    <col min="14062" max="14063" width="5.6640625" style="122"/>
    <col min="14064" max="14064" width="4.5546875" style="122" customWidth="1"/>
    <col min="14065" max="14065" width="1.6640625" style="122" customWidth="1"/>
    <col min="14066" max="14066" width="2.33203125" style="122" customWidth="1"/>
    <col min="14067" max="14067" width="33.33203125" style="122" customWidth="1"/>
    <col min="14068" max="14068" width="11.109375" style="122" customWidth="1"/>
    <col min="14069" max="14069" width="11.5546875" style="122" customWidth="1"/>
    <col min="14070" max="14070" width="10.6640625" style="122" customWidth="1"/>
    <col min="14071" max="14071" width="10.5546875" style="122" customWidth="1"/>
    <col min="14072" max="14072" width="11.5546875" style="122" customWidth="1"/>
    <col min="14073" max="14073" width="10.6640625" style="122" customWidth="1"/>
    <col min="14074" max="14074" width="12" style="122" customWidth="1"/>
    <col min="14075" max="14075" width="11.5546875" style="122" customWidth="1"/>
    <col min="14076" max="14077" width="10.6640625" style="122" customWidth="1"/>
    <col min="14078" max="14079" width="0" style="122" hidden="1" customWidth="1"/>
    <col min="14080" max="14080" width="5.6640625" style="122"/>
    <col min="14081" max="14081" width="4.5546875" style="122" customWidth="1"/>
    <col min="14082" max="14091" width="12.6640625" style="122" customWidth="1"/>
    <col min="14092" max="14093" width="0" style="122" hidden="1" customWidth="1"/>
    <col min="14094" max="14217" width="5.6640625" style="122"/>
    <col min="14218" max="14218" width="20.21875" style="122" bestFit="1" customWidth="1"/>
    <col min="14219" max="14219" width="4.5546875" style="122" customWidth="1"/>
    <col min="14220" max="14220" width="1.6640625" style="122" customWidth="1"/>
    <col min="14221" max="14221" width="10.6640625" style="122" customWidth="1"/>
    <col min="14222" max="14222" width="8.33203125" style="122" customWidth="1"/>
    <col min="14223" max="14223" width="10.6640625" style="122" customWidth="1"/>
    <col min="14224" max="14224" width="10.109375" style="122" customWidth="1"/>
    <col min="14225" max="14225" width="10.6640625" style="122" customWidth="1"/>
    <col min="14226" max="14226" width="7.6640625" style="122" customWidth="1"/>
    <col min="14227" max="14227" width="1.6640625" style="122" customWidth="1"/>
    <col min="14228" max="14228" width="15.21875" style="122" customWidth="1"/>
    <col min="14229" max="14229" width="12.33203125" style="122" customWidth="1"/>
    <col min="14230" max="14230" width="1.6640625" style="122" customWidth="1"/>
    <col min="14231" max="14231" width="2.33203125" style="122" customWidth="1"/>
    <col min="14232" max="14232" width="33.33203125" style="122" customWidth="1"/>
    <col min="14233" max="14233" width="2.33203125" style="122" bestFit="1" customWidth="1"/>
    <col min="14234" max="14234" width="14.5546875" style="122" customWidth="1"/>
    <col min="14235" max="14235" width="7.88671875" style="122" customWidth="1"/>
    <col min="14236" max="14236" width="11.6640625" style="122" customWidth="1"/>
    <col min="14237" max="14237" width="7.88671875" style="122" customWidth="1"/>
    <col min="14238" max="14238" width="11.6640625" style="122" customWidth="1"/>
    <col min="14239" max="14239" width="7.5546875" style="122" customWidth="1"/>
    <col min="14240" max="14240" width="1.6640625" style="122" customWidth="1"/>
    <col min="14241" max="14241" width="12.109375" style="122" bestFit="1" customWidth="1"/>
    <col min="14242" max="14242" width="15" style="122" customWidth="1"/>
    <col min="14243" max="14252" width="5.6640625" style="122"/>
    <col min="14253" max="14253" width="10.6640625" style="122" bestFit="1" customWidth="1"/>
    <col min="14254" max="14254" width="5.6640625" style="122"/>
    <col min="14255" max="14255" width="7" style="122" customWidth="1"/>
    <col min="14256" max="14256" width="4.5546875" style="122" customWidth="1"/>
    <col min="14257" max="14257" width="1.6640625" style="122" customWidth="1"/>
    <col min="14258" max="14258" width="2.33203125" style="122" customWidth="1"/>
    <col min="14259" max="14259" width="33.33203125" style="122" customWidth="1"/>
    <col min="14260" max="14260" width="11.109375" style="122" customWidth="1"/>
    <col min="14261" max="14261" width="11.5546875" style="122" customWidth="1"/>
    <col min="14262" max="14262" width="11.44140625" style="122" customWidth="1"/>
    <col min="14263" max="14263" width="12.88671875" style="122" customWidth="1"/>
    <col min="14264" max="14264" width="11.5546875" style="122" customWidth="1"/>
    <col min="14265" max="14265" width="11.33203125" style="122" customWidth="1"/>
    <col min="14266" max="14266" width="12" style="122" customWidth="1"/>
    <col min="14267" max="14267" width="11.5546875" style="122" customWidth="1"/>
    <col min="14268" max="14269" width="10.6640625" style="122" customWidth="1"/>
    <col min="14270" max="14271" width="0" style="122" hidden="1" customWidth="1"/>
    <col min="14272" max="14272" width="5.6640625" style="122"/>
    <col min="14273" max="14273" width="4.5546875" style="122" customWidth="1"/>
    <col min="14274" max="14274" width="11.109375" style="122" customWidth="1"/>
    <col min="14275" max="14275" width="11.5546875" style="122" customWidth="1"/>
    <col min="14276" max="14276" width="10.6640625" style="122" customWidth="1"/>
    <col min="14277" max="14277" width="10.5546875" style="122" customWidth="1"/>
    <col min="14278" max="14278" width="11.5546875" style="122" customWidth="1"/>
    <col min="14279" max="14279" width="10.6640625" style="122" customWidth="1"/>
    <col min="14280" max="14280" width="12" style="122" customWidth="1"/>
    <col min="14281" max="14281" width="11.5546875" style="122" customWidth="1"/>
    <col min="14282" max="14283" width="10.6640625" style="122" customWidth="1"/>
    <col min="14284" max="14285" width="0" style="122" hidden="1" customWidth="1"/>
    <col min="14286" max="14287" width="5.6640625" style="122"/>
    <col min="14288" max="14288" width="4.5546875" style="122" customWidth="1"/>
    <col min="14289" max="14289" width="1.6640625" style="122" customWidth="1"/>
    <col min="14290" max="14290" width="2.33203125" style="122" customWidth="1"/>
    <col min="14291" max="14291" width="33.33203125" style="122" customWidth="1"/>
    <col min="14292" max="14292" width="11.109375" style="122" customWidth="1"/>
    <col min="14293" max="14293" width="11.5546875" style="122" customWidth="1"/>
    <col min="14294" max="14294" width="10.6640625" style="122" customWidth="1"/>
    <col min="14295" max="14295" width="10.5546875" style="122" customWidth="1"/>
    <col min="14296" max="14296" width="11.5546875" style="122" customWidth="1"/>
    <col min="14297" max="14297" width="10.6640625" style="122" customWidth="1"/>
    <col min="14298" max="14298" width="12" style="122" customWidth="1"/>
    <col min="14299" max="14299" width="11.5546875" style="122" customWidth="1"/>
    <col min="14300" max="14301" width="10.6640625" style="122" customWidth="1"/>
    <col min="14302" max="14303" width="0" style="122" hidden="1" customWidth="1"/>
    <col min="14304" max="14304" width="5.6640625" style="122"/>
    <col min="14305" max="14305" width="4.5546875" style="122" customWidth="1"/>
    <col min="14306" max="14315" width="12.6640625" style="122" customWidth="1"/>
    <col min="14316" max="14317" width="0" style="122" hidden="1" customWidth="1"/>
    <col min="14318" max="14319" width="5.6640625" style="122"/>
    <col min="14320" max="14320" width="4.5546875" style="122" customWidth="1"/>
    <col min="14321" max="14321" width="1.6640625" style="122" customWidth="1"/>
    <col min="14322" max="14322" width="2.33203125" style="122" customWidth="1"/>
    <col min="14323" max="14323" width="33.33203125" style="122" customWidth="1"/>
    <col min="14324" max="14324" width="11.109375" style="122" customWidth="1"/>
    <col min="14325" max="14325" width="11.5546875" style="122" customWidth="1"/>
    <col min="14326" max="14326" width="10.6640625" style="122" customWidth="1"/>
    <col min="14327" max="14327" width="10.5546875" style="122" customWidth="1"/>
    <col min="14328" max="14328" width="11.5546875" style="122" customWidth="1"/>
    <col min="14329" max="14329" width="10.6640625" style="122" customWidth="1"/>
    <col min="14330" max="14330" width="12" style="122" customWidth="1"/>
    <col min="14331" max="14331" width="11.5546875" style="122" customWidth="1"/>
    <col min="14332" max="14333" width="10.6640625" style="122" customWidth="1"/>
    <col min="14334" max="14335" width="0" style="122" hidden="1" customWidth="1"/>
    <col min="14336" max="14336" width="5.6640625" style="122"/>
    <col min="14337" max="14337" width="4.5546875" style="122" customWidth="1"/>
    <col min="14338" max="14347" width="12.6640625" style="122" customWidth="1"/>
    <col min="14348" max="14349" width="0" style="122" hidden="1" customWidth="1"/>
    <col min="14350" max="14473" width="5.6640625" style="122"/>
    <col min="14474" max="14474" width="20.21875" style="122" bestFit="1" customWidth="1"/>
    <col min="14475" max="14475" width="4.5546875" style="122" customWidth="1"/>
    <col min="14476" max="14476" width="1.6640625" style="122" customWidth="1"/>
    <col min="14477" max="14477" width="10.6640625" style="122" customWidth="1"/>
    <col min="14478" max="14478" width="8.33203125" style="122" customWidth="1"/>
    <col min="14479" max="14479" width="10.6640625" style="122" customWidth="1"/>
    <col min="14480" max="14480" width="10.109375" style="122" customWidth="1"/>
    <col min="14481" max="14481" width="10.6640625" style="122" customWidth="1"/>
    <col min="14482" max="14482" width="7.6640625" style="122" customWidth="1"/>
    <col min="14483" max="14483" width="1.6640625" style="122" customWidth="1"/>
    <col min="14484" max="14484" width="15.21875" style="122" customWidth="1"/>
    <col min="14485" max="14485" width="12.33203125" style="122" customWidth="1"/>
    <col min="14486" max="14486" width="1.6640625" style="122" customWidth="1"/>
    <col min="14487" max="14487" width="2.33203125" style="122" customWidth="1"/>
    <col min="14488" max="14488" width="33.33203125" style="122" customWidth="1"/>
    <col min="14489" max="14489" width="2.33203125" style="122" bestFit="1" customWidth="1"/>
    <col min="14490" max="14490" width="14.5546875" style="122" customWidth="1"/>
    <col min="14491" max="14491" width="7.88671875" style="122" customWidth="1"/>
    <col min="14492" max="14492" width="11.6640625" style="122" customWidth="1"/>
    <col min="14493" max="14493" width="7.88671875" style="122" customWidth="1"/>
    <col min="14494" max="14494" width="11.6640625" style="122" customWidth="1"/>
    <col min="14495" max="14495" width="7.5546875" style="122" customWidth="1"/>
    <col min="14496" max="14496" width="1.6640625" style="122" customWidth="1"/>
    <col min="14497" max="14497" width="12.109375" style="122" bestFit="1" customWidth="1"/>
    <col min="14498" max="14498" width="15" style="122" customWidth="1"/>
    <col min="14499" max="14508" width="5.6640625" style="122"/>
    <col min="14509" max="14509" width="10.6640625" style="122" bestFit="1" customWidth="1"/>
    <col min="14510" max="14510" width="5.6640625" style="122"/>
    <col min="14511" max="14511" width="7" style="122" customWidth="1"/>
    <col min="14512" max="14512" width="4.5546875" style="122" customWidth="1"/>
    <col min="14513" max="14513" width="1.6640625" style="122" customWidth="1"/>
    <col min="14514" max="14514" width="2.33203125" style="122" customWidth="1"/>
    <col min="14515" max="14515" width="33.33203125" style="122" customWidth="1"/>
    <col min="14516" max="14516" width="11.109375" style="122" customWidth="1"/>
    <col min="14517" max="14517" width="11.5546875" style="122" customWidth="1"/>
    <col min="14518" max="14518" width="11.44140625" style="122" customWidth="1"/>
    <col min="14519" max="14519" width="12.88671875" style="122" customWidth="1"/>
    <col min="14520" max="14520" width="11.5546875" style="122" customWidth="1"/>
    <col min="14521" max="14521" width="11.33203125" style="122" customWidth="1"/>
    <col min="14522" max="14522" width="12" style="122" customWidth="1"/>
    <col min="14523" max="14523" width="11.5546875" style="122" customWidth="1"/>
    <col min="14524" max="14525" width="10.6640625" style="122" customWidth="1"/>
    <col min="14526" max="14527" width="0" style="122" hidden="1" customWidth="1"/>
    <col min="14528" max="14528" width="5.6640625" style="122"/>
    <col min="14529" max="14529" width="4.5546875" style="122" customWidth="1"/>
    <col min="14530" max="14530" width="11.109375" style="122" customWidth="1"/>
    <col min="14531" max="14531" width="11.5546875" style="122" customWidth="1"/>
    <col min="14532" max="14532" width="10.6640625" style="122" customWidth="1"/>
    <col min="14533" max="14533" width="10.5546875" style="122" customWidth="1"/>
    <col min="14534" max="14534" width="11.5546875" style="122" customWidth="1"/>
    <col min="14535" max="14535" width="10.6640625" style="122" customWidth="1"/>
    <col min="14536" max="14536" width="12" style="122" customWidth="1"/>
    <col min="14537" max="14537" width="11.5546875" style="122" customWidth="1"/>
    <col min="14538" max="14539" width="10.6640625" style="122" customWidth="1"/>
    <col min="14540" max="14541" width="0" style="122" hidden="1" customWidth="1"/>
    <col min="14542" max="14543" width="5.6640625" style="122"/>
    <col min="14544" max="14544" width="4.5546875" style="122" customWidth="1"/>
    <col min="14545" max="14545" width="1.6640625" style="122" customWidth="1"/>
    <col min="14546" max="14546" width="2.33203125" style="122" customWidth="1"/>
    <col min="14547" max="14547" width="33.33203125" style="122" customWidth="1"/>
    <col min="14548" max="14548" width="11.109375" style="122" customWidth="1"/>
    <col min="14549" max="14549" width="11.5546875" style="122" customWidth="1"/>
    <col min="14550" max="14550" width="10.6640625" style="122" customWidth="1"/>
    <col min="14551" max="14551" width="10.5546875" style="122" customWidth="1"/>
    <col min="14552" max="14552" width="11.5546875" style="122" customWidth="1"/>
    <col min="14553" max="14553" width="10.6640625" style="122" customWidth="1"/>
    <col min="14554" max="14554" width="12" style="122" customWidth="1"/>
    <col min="14555" max="14555" width="11.5546875" style="122" customWidth="1"/>
    <col min="14556" max="14557" width="10.6640625" style="122" customWidth="1"/>
    <col min="14558" max="14559" width="0" style="122" hidden="1" customWidth="1"/>
    <col min="14560" max="14560" width="5.6640625" style="122"/>
    <col min="14561" max="14561" width="4.5546875" style="122" customWidth="1"/>
    <col min="14562" max="14571" width="12.6640625" style="122" customWidth="1"/>
    <col min="14572" max="14573" width="0" style="122" hidden="1" customWidth="1"/>
    <col min="14574" max="14575" width="5.6640625" style="122"/>
    <col min="14576" max="14576" width="4.5546875" style="122" customWidth="1"/>
    <col min="14577" max="14577" width="1.6640625" style="122" customWidth="1"/>
    <col min="14578" max="14578" width="2.33203125" style="122" customWidth="1"/>
    <col min="14579" max="14579" width="33.33203125" style="122" customWidth="1"/>
    <col min="14580" max="14580" width="11.109375" style="122" customWidth="1"/>
    <col min="14581" max="14581" width="11.5546875" style="122" customWidth="1"/>
    <col min="14582" max="14582" width="10.6640625" style="122" customWidth="1"/>
    <col min="14583" max="14583" width="10.5546875" style="122" customWidth="1"/>
    <col min="14584" max="14584" width="11.5546875" style="122" customWidth="1"/>
    <col min="14585" max="14585" width="10.6640625" style="122" customWidth="1"/>
    <col min="14586" max="14586" width="12" style="122" customWidth="1"/>
    <col min="14587" max="14587" width="11.5546875" style="122" customWidth="1"/>
    <col min="14588" max="14589" width="10.6640625" style="122" customWidth="1"/>
    <col min="14590" max="14591" width="0" style="122" hidden="1" customWidth="1"/>
    <col min="14592" max="14592" width="5.6640625" style="122"/>
    <col min="14593" max="14593" width="4.5546875" style="122" customWidth="1"/>
    <col min="14594" max="14603" width="12.6640625" style="122" customWidth="1"/>
    <col min="14604" max="14605" width="0" style="122" hidden="1" customWidth="1"/>
    <col min="14606" max="14729" width="5.6640625" style="122"/>
    <col min="14730" max="14730" width="20.21875" style="122" bestFit="1" customWidth="1"/>
    <col min="14731" max="14731" width="4.5546875" style="122" customWidth="1"/>
    <col min="14732" max="14732" width="1.6640625" style="122" customWidth="1"/>
    <col min="14733" max="14733" width="10.6640625" style="122" customWidth="1"/>
    <col min="14734" max="14734" width="8.33203125" style="122" customWidth="1"/>
    <col min="14735" max="14735" width="10.6640625" style="122" customWidth="1"/>
    <col min="14736" max="14736" width="10.109375" style="122" customWidth="1"/>
    <col min="14737" max="14737" width="10.6640625" style="122" customWidth="1"/>
    <col min="14738" max="14738" width="7.6640625" style="122" customWidth="1"/>
    <col min="14739" max="14739" width="1.6640625" style="122" customWidth="1"/>
    <col min="14740" max="14740" width="15.21875" style="122" customWidth="1"/>
    <col min="14741" max="14741" width="12.33203125" style="122" customWidth="1"/>
    <col min="14742" max="14742" width="1.6640625" style="122" customWidth="1"/>
    <col min="14743" max="14743" width="2.33203125" style="122" customWidth="1"/>
    <col min="14744" max="14744" width="33.33203125" style="122" customWidth="1"/>
    <col min="14745" max="14745" width="2.33203125" style="122" bestFit="1" customWidth="1"/>
    <col min="14746" max="14746" width="14.5546875" style="122" customWidth="1"/>
    <col min="14747" max="14747" width="7.88671875" style="122" customWidth="1"/>
    <col min="14748" max="14748" width="11.6640625" style="122" customWidth="1"/>
    <col min="14749" max="14749" width="7.88671875" style="122" customWidth="1"/>
    <col min="14750" max="14750" width="11.6640625" style="122" customWidth="1"/>
    <col min="14751" max="14751" width="7.5546875" style="122" customWidth="1"/>
    <col min="14752" max="14752" width="1.6640625" style="122" customWidth="1"/>
    <col min="14753" max="14753" width="12.109375" style="122" bestFit="1" customWidth="1"/>
    <col min="14754" max="14754" width="15" style="122" customWidth="1"/>
    <col min="14755" max="14764" width="5.6640625" style="122"/>
    <col min="14765" max="14765" width="10.6640625" style="122" bestFit="1" customWidth="1"/>
    <col min="14766" max="14766" width="5.6640625" style="122"/>
    <col min="14767" max="14767" width="7" style="122" customWidth="1"/>
    <col min="14768" max="14768" width="4.5546875" style="122" customWidth="1"/>
    <col min="14769" max="14769" width="1.6640625" style="122" customWidth="1"/>
    <col min="14770" max="14770" width="2.33203125" style="122" customWidth="1"/>
    <col min="14771" max="14771" width="33.33203125" style="122" customWidth="1"/>
    <col min="14772" max="14772" width="11.109375" style="122" customWidth="1"/>
    <col min="14773" max="14773" width="11.5546875" style="122" customWidth="1"/>
    <col min="14774" max="14774" width="11.44140625" style="122" customWidth="1"/>
    <col min="14775" max="14775" width="12.88671875" style="122" customWidth="1"/>
    <col min="14776" max="14776" width="11.5546875" style="122" customWidth="1"/>
    <col min="14777" max="14777" width="11.33203125" style="122" customWidth="1"/>
    <col min="14778" max="14778" width="12" style="122" customWidth="1"/>
    <col min="14779" max="14779" width="11.5546875" style="122" customWidth="1"/>
    <col min="14780" max="14781" width="10.6640625" style="122" customWidth="1"/>
    <col min="14782" max="14783" width="0" style="122" hidden="1" customWidth="1"/>
    <col min="14784" max="14784" width="5.6640625" style="122"/>
    <col min="14785" max="14785" width="4.5546875" style="122" customWidth="1"/>
    <col min="14786" max="14786" width="11.109375" style="122" customWidth="1"/>
    <col min="14787" max="14787" width="11.5546875" style="122" customWidth="1"/>
    <col min="14788" max="14788" width="10.6640625" style="122" customWidth="1"/>
    <col min="14789" max="14789" width="10.5546875" style="122" customWidth="1"/>
    <col min="14790" max="14790" width="11.5546875" style="122" customWidth="1"/>
    <col min="14791" max="14791" width="10.6640625" style="122" customWidth="1"/>
    <col min="14792" max="14792" width="12" style="122" customWidth="1"/>
    <col min="14793" max="14793" width="11.5546875" style="122" customWidth="1"/>
    <col min="14794" max="14795" width="10.6640625" style="122" customWidth="1"/>
    <col min="14796" max="14797" width="0" style="122" hidden="1" customWidth="1"/>
    <col min="14798" max="14799" width="5.6640625" style="122"/>
    <col min="14800" max="14800" width="4.5546875" style="122" customWidth="1"/>
    <col min="14801" max="14801" width="1.6640625" style="122" customWidth="1"/>
    <col min="14802" max="14802" width="2.33203125" style="122" customWidth="1"/>
    <col min="14803" max="14803" width="33.33203125" style="122" customWidth="1"/>
    <col min="14804" max="14804" width="11.109375" style="122" customWidth="1"/>
    <col min="14805" max="14805" width="11.5546875" style="122" customWidth="1"/>
    <col min="14806" max="14806" width="10.6640625" style="122" customWidth="1"/>
    <col min="14807" max="14807" width="10.5546875" style="122" customWidth="1"/>
    <col min="14808" max="14808" width="11.5546875" style="122" customWidth="1"/>
    <col min="14809" max="14809" width="10.6640625" style="122" customWidth="1"/>
    <col min="14810" max="14810" width="12" style="122" customWidth="1"/>
    <col min="14811" max="14811" width="11.5546875" style="122" customWidth="1"/>
    <col min="14812" max="14813" width="10.6640625" style="122" customWidth="1"/>
    <col min="14814" max="14815" width="0" style="122" hidden="1" customWidth="1"/>
    <col min="14816" max="14816" width="5.6640625" style="122"/>
    <col min="14817" max="14817" width="4.5546875" style="122" customWidth="1"/>
    <col min="14818" max="14827" width="12.6640625" style="122" customWidth="1"/>
    <col min="14828" max="14829" width="0" style="122" hidden="1" customWidth="1"/>
    <col min="14830" max="14831" width="5.6640625" style="122"/>
    <col min="14832" max="14832" width="4.5546875" style="122" customWidth="1"/>
    <col min="14833" max="14833" width="1.6640625" style="122" customWidth="1"/>
    <col min="14834" max="14834" width="2.33203125" style="122" customWidth="1"/>
    <col min="14835" max="14835" width="33.33203125" style="122" customWidth="1"/>
    <col min="14836" max="14836" width="11.109375" style="122" customWidth="1"/>
    <col min="14837" max="14837" width="11.5546875" style="122" customWidth="1"/>
    <col min="14838" max="14838" width="10.6640625" style="122" customWidth="1"/>
    <col min="14839" max="14839" width="10.5546875" style="122" customWidth="1"/>
    <col min="14840" max="14840" width="11.5546875" style="122" customWidth="1"/>
    <col min="14841" max="14841" width="10.6640625" style="122" customWidth="1"/>
    <col min="14842" max="14842" width="12" style="122" customWidth="1"/>
    <col min="14843" max="14843" width="11.5546875" style="122" customWidth="1"/>
    <col min="14844" max="14845" width="10.6640625" style="122" customWidth="1"/>
    <col min="14846" max="14847" width="0" style="122" hidden="1" customWidth="1"/>
    <col min="14848" max="14848" width="5.6640625" style="122"/>
    <col min="14849" max="14849" width="4.5546875" style="122" customWidth="1"/>
    <col min="14850" max="14859" width="12.6640625" style="122" customWidth="1"/>
    <col min="14860" max="14861" width="0" style="122" hidden="1" customWidth="1"/>
    <col min="14862" max="14985" width="5.6640625" style="122"/>
    <col min="14986" max="14986" width="20.21875" style="122" bestFit="1" customWidth="1"/>
    <col min="14987" max="14987" width="4.5546875" style="122" customWidth="1"/>
    <col min="14988" max="14988" width="1.6640625" style="122" customWidth="1"/>
    <col min="14989" max="14989" width="10.6640625" style="122" customWidth="1"/>
    <col min="14990" max="14990" width="8.33203125" style="122" customWidth="1"/>
    <col min="14991" max="14991" width="10.6640625" style="122" customWidth="1"/>
    <col min="14992" max="14992" width="10.109375" style="122" customWidth="1"/>
    <col min="14993" max="14993" width="10.6640625" style="122" customWidth="1"/>
    <col min="14994" max="14994" width="7.6640625" style="122" customWidth="1"/>
    <col min="14995" max="14995" width="1.6640625" style="122" customWidth="1"/>
    <col min="14996" max="14996" width="15.21875" style="122" customWidth="1"/>
    <col min="14997" max="14997" width="12.33203125" style="122" customWidth="1"/>
    <col min="14998" max="14998" width="1.6640625" style="122" customWidth="1"/>
    <col min="14999" max="14999" width="2.33203125" style="122" customWidth="1"/>
    <col min="15000" max="15000" width="33.33203125" style="122" customWidth="1"/>
    <col min="15001" max="15001" width="2.33203125" style="122" bestFit="1" customWidth="1"/>
    <col min="15002" max="15002" width="14.5546875" style="122" customWidth="1"/>
    <col min="15003" max="15003" width="7.88671875" style="122" customWidth="1"/>
    <col min="15004" max="15004" width="11.6640625" style="122" customWidth="1"/>
    <col min="15005" max="15005" width="7.88671875" style="122" customWidth="1"/>
    <col min="15006" max="15006" width="11.6640625" style="122" customWidth="1"/>
    <col min="15007" max="15007" width="7.5546875" style="122" customWidth="1"/>
    <col min="15008" max="15008" width="1.6640625" style="122" customWidth="1"/>
    <col min="15009" max="15009" width="12.109375" style="122" bestFit="1" customWidth="1"/>
    <col min="15010" max="15010" width="15" style="122" customWidth="1"/>
    <col min="15011" max="15020" width="5.6640625" style="122"/>
    <col min="15021" max="15021" width="10.6640625" style="122" bestFit="1" customWidth="1"/>
    <col min="15022" max="15022" width="5.6640625" style="122"/>
    <col min="15023" max="15023" width="7" style="122" customWidth="1"/>
    <col min="15024" max="15024" width="4.5546875" style="122" customWidth="1"/>
    <col min="15025" max="15025" width="1.6640625" style="122" customWidth="1"/>
    <col min="15026" max="15026" width="2.33203125" style="122" customWidth="1"/>
    <col min="15027" max="15027" width="33.33203125" style="122" customWidth="1"/>
    <col min="15028" max="15028" width="11.109375" style="122" customWidth="1"/>
    <col min="15029" max="15029" width="11.5546875" style="122" customWidth="1"/>
    <col min="15030" max="15030" width="11.44140625" style="122" customWidth="1"/>
    <col min="15031" max="15031" width="12.88671875" style="122" customWidth="1"/>
    <col min="15032" max="15032" width="11.5546875" style="122" customWidth="1"/>
    <col min="15033" max="15033" width="11.33203125" style="122" customWidth="1"/>
    <col min="15034" max="15034" width="12" style="122" customWidth="1"/>
    <col min="15035" max="15035" width="11.5546875" style="122" customWidth="1"/>
    <col min="15036" max="15037" width="10.6640625" style="122" customWidth="1"/>
    <col min="15038" max="15039" width="0" style="122" hidden="1" customWidth="1"/>
    <col min="15040" max="15040" width="5.6640625" style="122"/>
    <col min="15041" max="15041" width="4.5546875" style="122" customWidth="1"/>
    <col min="15042" max="15042" width="11.109375" style="122" customWidth="1"/>
    <col min="15043" max="15043" width="11.5546875" style="122" customWidth="1"/>
    <col min="15044" max="15044" width="10.6640625" style="122" customWidth="1"/>
    <col min="15045" max="15045" width="10.5546875" style="122" customWidth="1"/>
    <col min="15046" max="15046" width="11.5546875" style="122" customWidth="1"/>
    <col min="15047" max="15047" width="10.6640625" style="122" customWidth="1"/>
    <col min="15048" max="15048" width="12" style="122" customWidth="1"/>
    <col min="15049" max="15049" width="11.5546875" style="122" customWidth="1"/>
    <col min="15050" max="15051" width="10.6640625" style="122" customWidth="1"/>
    <col min="15052" max="15053" width="0" style="122" hidden="1" customWidth="1"/>
    <col min="15054" max="15055" width="5.6640625" style="122"/>
    <col min="15056" max="15056" width="4.5546875" style="122" customWidth="1"/>
    <col min="15057" max="15057" width="1.6640625" style="122" customWidth="1"/>
    <col min="15058" max="15058" width="2.33203125" style="122" customWidth="1"/>
    <col min="15059" max="15059" width="33.33203125" style="122" customWidth="1"/>
    <col min="15060" max="15060" width="11.109375" style="122" customWidth="1"/>
    <col min="15061" max="15061" width="11.5546875" style="122" customWidth="1"/>
    <col min="15062" max="15062" width="10.6640625" style="122" customWidth="1"/>
    <col min="15063" max="15063" width="10.5546875" style="122" customWidth="1"/>
    <col min="15064" max="15064" width="11.5546875" style="122" customWidth="1"/>
    <col min="15065" max="15065" width="10.6640625" style="122" customWidth="1"/>
    <col min="15066" max="15066" width="12" style="122" customWidth="1"/>
    <col min="15067" max="15067" width="11.5546875" style="122" customWidth="1"/>
    <col min="15068" max="15069" width="10.6640625" style="122" customWidth="1"/>
    <col min="15070" max="15071" width="0" style="122" hidden="1" customWidth="1"/>
    <col min="15072" max="15072" width="5.6640625" style="122"/>
    <col min="15073" max="15073" width="4.5546875" style="122" customWidth="1"/>
    <col min="15074" max="15083" width="12.6640625" style="122" customWidth="1"/>
    <col min="15084" max="15085" width="0" style="122" hidden="1" customWidth="1"/>
    <col min="15086" max="15087" width="5.6640625" style="122"/>
    <col min="15088" max="15088" width="4.5546875" style="122" customWidth="1"/>
    <col min="15089" max="15089" width="1.6640625" style="122" customWidth="1"/>
    <col min="15090" max="15090" width="2.33203125" style="122" customWidth="1"/>
    <col min="15091" max="15091" width="33.33203125" style="122" customWidth="1"/>
    <col min="15092" max="15092" width="11.109375" style="122" customWidth="1"/>
    <col min="15093" max="15093" width="11.5546875" style="122" customWidth="1"/>
    <col min="15094" max="15094" width="10.6640625" style="122" customWidth="1"/>
    <col min="15095" max="15095" width="10.5546875" style="122" customWidth="1"/>
    <col min="15096" max="15096" width="11.5546875" style="122" customWidth="1"/>
    <col min="15097" max="15097" width="10.6640625" style="122" customWidth="1"/>
    <col min="15098" max="15098" width="12" style="122" customWidth="1"/>
    <col min="15099" max="15099" width="11.5546875" style="122" customWidth="1"/>
    <col min="15100" max="15101" width="10.6640625" style="122" customWidth="1"/>
    <col min="15102" max="15103" width="0" style="122" hidden="1" customWidth="1"/>
    <col min="15104" max="15104" width="5.6640625" style="122"/>
    <col min="15105" max="15105" width="4.5546875" style="122" customWidth="1"/>
    <col min="15106" max="15115" width="12.6640625" style="122" customWidth="1"/>
    <col min="15116" max="15117" width="0" style="122" hidden="1" customWidth="1"/>
    <col min="15118" max="15241" width="5.6640625" style="122"/>
    <col min="15242" max="15242" width="20.21875" style="122" bestFit="1" customWidth="1"/>
    <col min="15243" max="15243" width="4.5546875" style="122" customWidth="1"/>
    <col min="15244" max="15244" width="1.6640625" style="122" customWidth="1"/>
    <col min="15245" max="15245" width="10.6640625" style="122" customWidth="1"/>
    <col min="15246" max="15246" width="8.33203125" style="122" customWidth="1"/>
    <col min="15247" max="15247" width="10.6640625" style="122" customWidth="1"/>
    <col min="15248" max="15248" width="10.109375" style="122" customWidth="1"/>
    <col min="15249" max="15249" width="10.6640625" style="122" customWidth="1"/>
    <col min="15250" max="15250" width="7.6640625" style="122" customWidth="1"/>
    <col min="15251" max="15251" width="1.6640625" style="122" customWidth="1"/>
    <col min="15252" max="15252" width="15.21875" style="122" customWidth="1"/>
    <col min="15253" max="15253" width="12.33203125" style="122" customWidth="1"/>
    <col min="15254" max="15254" width="1.6640625" style="122" customWidth="1"/>
    <col min="15255" max="15255" width="2.33203125" style="122" customWidth="1"/>
    <col min="15256" max="15256" width="33.33203125" style="122" customWidth="1"/>
    <col min="15257" max="15257" width="2.33203125" style="122" bestFit="1" customWidth="1"/>
    <col min="15258" max="15258" width="14.5546875" style="122" customWidth="1"/>
    <col min="15259" max="15259" width="7.88671875" style="122" customWidth="1"/>
    <col min="15260" max="15260" width="11.6640625" style="122" customWidth="1"/>
    <col min="15261" max="15261" width="7.88671875" style="122" customWidth="1"/>
    <col min="15262" max="15262" width="11.6640625" style="122" customWidth="1"/>
    <col min="15263" max="15263" width="7.5546875" style="122" customWidth="1"/>
    <col min="15264" max="15264" width="1.6640625" style="122" customWidth="1"/>
    <col min="15265" max="15265" width="12.109375" style="122" bestFit="1" customWidth="1"/>
    <col min="15266" max="15266" width="15" style="122" customWidth="1"/>
    <col min="15267" max="15276" width="5.6640625" style="122"/>
    <col min="15277" max="15277" width="10.6640625" style="122" bestFit="1" customWidth="1"/>
    <col min="15278" max="15278" width="5.6640625" style="122"/>
    <col min="15279" max="15279" width="7" style="122" customWidth="1"/>
    <col min="15280" max="15280" width="4.5546875" style="122" customWidth="1"/>
    <col min="15281" max="15281" width="1.6640625" style="122" customWidth="1"/>
    <col min="15282" max="15282" width="2.33203125" style="122" customWidth="1"/>
    <col min="15283" max="15283" width="33.33203125" style="122" customWidth="1"/>
    <col min="15284" max="15284" width="11.109375" style="122" customWidth="1"/>
    <col min="15285" max="15285" width="11.5546875" style="122" customWidth="1"/>
    <col min="15286" max="15286" width="11.44140625" style="122" customWidth="1"/>
    <col min="15287" max="15287" width="12.88671875" style="122" customWidth="1"/>
    <col min="15288" max="15288" width="11.5546875" style="122" customWidth="1"/>
    <col min="15289" max="15289" width="11.33203125" style="122" customWidth="1"/>
    <col min="15290" max="15290" width="12" style="122" customWidth="1"/>
    <col min="15291" max="15291" width="11.5546875" style="122" customWidth="1"/>
    <col min="15292" max="15293" width="10.6640625" style="122" customWidth="1"/>
    <col min="15294" max="15295" width="0" style="122" hidden="1" customWidth="1"/>
    <col min="15296" max="15296" width="5.6640625" style="122"/>
    <col min="15297" max="15297" width="4.5546875" style="122" customWidth="1"/>
    <col min="15298" max="15298" width="11.109375" style="122" customWidth="1"/>
    <col min="15299" max="15299" width="11.5546875" style="122" customWidth="1"/>
    <col min="15300" max="15300" width="10.6640625" style="122" customWidth="1"/>
    <col min="15301" max="15301" width="10.5546875" style="122" customWidth="1"/>
    <col min="15302" max="15302" width="11.5546875" style="122" customWidth="1"/>
    <col min="15303" max="15303" width="10.6640625" style="122" customWidth="1"/>
    <col min="15304" max="15304" width="12" style="122" customWidth="1"/>
    <col min="15305" max="15305" width="11.5546875" style="122" customWidth="1"/>
    <col min="15306" max="15307" width="10.6640625" style="122" customWidth="1"/>
    <col min="15308" max="15309" width="0" style="122" hidden="1" customWidth="1"/>
    <col min="15310" max="15311" width="5.6640625" style="122"/>
    <col min="15312" max="15312" width="4.5546875" style="122" customWidth="1"/>
    <col min="15313" max="15313" width="1.6640625" style="122" customWidth="1"/>
    <col min="15314" max="15314" width="2.33203125" style="122" customWidth="1"/>
    <col min="15315" max="15315" width="33.33203125" style="122" customWidth="1"/>
    <col min="15316" max="15316" width="11.109375" style="122" customWidth="1"/>
    <col min="15317" max="15317" width="11.5546875" style="122" customWidth="1"/>
    <col min="15318" max="15318" width="10.6640625" style="122" customWidth="1"/>
    <col min="15319" max="15319" width="10.5546875" style="122" customWidth="1"/>
    <col min="15320" max="15320" width="11.5546875" style="122" customWidth="1"/>
    <col min="15321" max="15321" width="10.6640625" style="122" customWidth="1"/>
    <col min="15322" max="15322" width="12" style="122" customWidth="1"/>
    <col min="15323" max="15323" width="11.5546875" style="122" customWidth="1"/>
    <col min="15324" max="15325" width="10.6640625" style="122" customWidth="1"/>
    <col min="15326" max="15327" width="0" style="122" hidden="1" customWidth="1"/>
    <col min="15328" max="15328" width="5.6640625" style="122"/>
    <col min="15329" max="15329" width="4.5546875" style="122" customWidth="1"/>
    <col min="15330" max="15339" width="12.6640625" style="122" customWidth="1"/>
    <col min="15340" max="15341" width="0" style="122" hidden="1" customWidth="1"/>
    <col min="15342" max="15343" width="5.6640625" style="122"/>
    <col min="15344" max="15344" width="4.5546875" style="122" customWidth="1"/>
    <col min="15345" max="15345" width="1.6640625" style="122" customWidth="1"/>
    <col min="15346" max="15346" width="2.33203125" style="122" customWidth="1"/>
    <col min="15347" max="15347" width="33.33203125" style="122" customWidth="1"/>
    <col min="15348" max="15348" width="11.109375" style="122" customWidth="1"/>
    <col min="15349" max="15349" width="11.5546875" style="122" customWidth="1"/>
    <col min="15350" max="15350" width="10.6640625" style="122" customWidth="1"/>
    <col min="15351" max="15351" width="10.5546875" style="122" customWidth="1"/>
    <col min="15352" max="15352" width="11.5546875" style="122" customWidth="1"/>
    <col min="15353" max="15353" width="10.6640625" style="122" customWidth="1"/>
    <col min="15354" max="15354" width="12" style="122" customWidth="1"/>
    <col min="15355" max="15355" width="11.5546875" style="122" customWidth="1"/>
    <col min="15356" max="15357" width="10.6640625" style="122" customWidth="1"/>
    <col min="15358" max="15359" width="0" style="122" hidden="1" customWidth="1"/>
    <col min="15360" max="15360" width="5.6640625" style="122"/>
    <col min="15361" max="15361" width="4.5546875" style="122" customWidth="1"/>
    <col min="15362" max="15371" width="12.6640625" style="122" customWidth="1"/>
    <col min="15372" max="15373" width="0" style="122" hidden="1" customWidth="1"/>
    <col min="15374" max="15497" width="5.6640625" style="122"/>
    <col min="15498" max="15498" width="20.21875" style="122" bestFit="1" customWidth="1"/>
    <col min="15499" max="15499" width="4.5546875" style="122" customWidth="1"/>
    <col min="15500" max="15500" width="1.6640625" style="122" customWidth="1"/>
    <col min="15501" max="15501" width="10.6640625" style="122" customWidth="1"/>
    <col min="15502" max="15502" width="8.33203125" style="122" customWidth="1"/>
    <col min="15503" max="15503" width="10.6640625" style="122" customWidth="1"/>
    <col min="15504" max="15504" width="10.109375" style="122" customWidth="1"/>
    <col min="15505" max="15505" width="10.6640625" style="122" customWidth="1"/>
    <col min="15506" max="15506" width="7.6640625" style="122" customWidth="1"/>
    <col min="15507" max="15507" width="1.6640625" style="122" customWidth="1"/>
    <col min="15508" max="15508" width="15.21875" style="122" customWidth="1"/>
    <col min="15509" max="15509" width="12.33203125" style="122" customWidth="1"/>
    <col min="15510" max="15510" width="1.6640625" style="122" customWidth="1"/>
    <col min="15511" max="15511" width="2.33203125" style="122" customWidth="1"/>
    <col min="15512" max="15512" width="33.33203125" style="122" customWidth="1"/>
    <col min="15513" max="15513" width="2.33203125" style="122" bestFit="1" customWidth="1"/>
    <col min="15514" max="15514" width="14.5546875" style="122" customWidth="1"/>
    <col min="15515" max="15515" width="7.88671875" style="122" customWidth="1"/>
    <col min="15516" max="15516" width="11.6640625" style="122" customWidth="1"/>
    <col min="15517" max="15517" width="7.88671875" style="122" customWidth="1"/>
    <col min="15518" max="15518" width="11.6640625" style="122" customWidth="1"/>
    <col min="15519" max="15519" width="7.5546875" style="122" customWidth="1"/>
    <col min="15520" max="15520" width="1.6640625" style="122" customWidth="1"/>
    <col min="15521" max="15521" width="12.109375" style="122" bestFit="1" customWidth="1"/>
    <col min="15522" max="15522" width="15" style="122" customWidth="1"/>
    <col min="15523" max="15532" width="5.6640625" style="122"/>
    <col min="15533" max="15533" width="10.6640625" style="122" bestFit="1" customWidth="1"/>
    <col min="15534" max="15534" width="5.6640625" style="122"/>
    <col min="15535" max="15535" width="7" style="122" customWidth="1"/>
    <col min="15536" max="15536" width="4.5546875" style="122" customWidth="1"/>
    <col min="15537" max="15537" width="1.6640625" style="122" customWidth="1"/>
    <col min="15538" max="15538" width="2.33203125" style="122" customWidth="1"/>
    <col min="15539" max="15539" width="33.33203125" style="122" customWidth="1"/>
    <col min="15540" max="15540" width="11.109375" style="122" customWidth="1"/>
    <col min="15541" max="15541" width="11.5546875" style="122" customWidth="1"/>
    <col min="15542" max="15542" width="11.44140625" style="122" customWidth="1"/>
    <col min="15543" max="15543" width="12.88671875" style="122" customWidth="1"/>
    <col min="15544" max="15544" width="11.5546875" style="122" customWidth="1"/>
    <col min="15545" max="15545" width="11.33203125" style="122" customWidth="1"/>
    <col min="15546" max="15546" width="12" style="122" customWidth="1"/>
    <col min="15547" max="15547" width="11.5546875" style="122" customWidth="1"/>
    <col min="15548" max="15549" width="10.6640625" style="122" customWidth="1"/>
    <col min="15550" max="15551" width="0" style="122" hidden="1" customWidth="1"/>
    <col min="15552" max="15552" width="5.6640625" style="122"/>
    <col min="15553" max="15553" width="4.5546875" style="122" customWidth="1"/>
    <col min="15554" max="15554" width="11.109375" style="122" customWidth="1"/>
    <col min="15555" max="15555" width="11.5546875" style="122" customWidth="1"/>
    <col min="15556" max="15556" width="10.6640625" style="122" customWidth="1"/>
    <col min="15557" max="15557" width="10.5546875" style="122" customWidth="1"/>
    <col min="15558" max="15558" width="11.5546875" style="122" customWidth="1"/>
    <col min="15559" max="15559" width="10.6640625" style="122" customWidth="1"/>
    <col min="15560" max="15560" width="12" style="122" customWidth="1"/>
    <col min="15561" max="15561" width="11.5546875" style="122" customWidth="1"/>
    <col min="15562" max="15563" width="10.6640625" style="122" customWidth="1"/>
    <col min="15564" max="15565" width="0" style="122" hidden="1" customWidth="1"/>
    <col min="15566" max="15567" width="5.6640625" style="122"/>
    <col min="15568" max="15568" width="4.5546875" style="122" customWidth="1"/>
    <col min="15569" max="15569" width="1.6640625" style="122" customWidth="1"/>
    <col min="15570" max="15570" width="2.33203125" style="122" customWidth="1"/>
    <col min="15571" max="15571" width="33.33203125" style="122" customWidth="1"/>
    <col min="15572" max="15572" width="11.109375" style="122" customWidth="1"/>
    <col min="15573" max="15573" width="11.5546875" style="122" customWidth="1"/>
    <col min="15574" max="15574" width="10.6640625" style="122" customWidth="1"/>
    <col min="15575" max="15575" width="10.5546875" style="122" customWidth="1"/>
    <col min="15576" max="15576" width="11.5546875" style="122" customWidth="1"/>
    <col min="15577" max="15577" width="10.6640625" style="122" customWidth="1"/>
    <col min="15578" max="15578" width="12" style="122" customWidth="1"/>
    <col min="15579" max="15579" width="11.5546875" style="122" customWidth="1"/>
    <col min="15580" max="15581" width="10.6640625" style="122" customWidth="1"/>
    <col min="15582" max="15583" width="0" style="122" hidden="1" customWidth="1"/>
    <col min="15584" max="15584" width="5.6640625" style="122"/>
    <col min="15585" max="15585" width="4.5546875" style="122" customWidth="1"/>
    <col min="15586" max="15595" width="12.6640625" style="122" customWidth="1"/>
    <col min="15596" max="15597" width="0" style="122" hidden="1" customWidth="1"/>
    <col min="15598" max="15599" width="5.6640625" style="122"/>
    <col min="15600" max="15600" width="4.5546875" style="122" customWidth="1"/>
    <col min="15601" max="15601" width="1.6640625" style="122" customWidth="1"/>
    <col min="15602" max="15602" width="2.33203125" style="122" customWidth="1"/>
    <col min="15603" max="15603" width="33.33203125" style="122" customWidth="1"/>
    <col min="15604" max="15604" width="11.109375" style="122" customWidth="1"/>
    <col min="15605" max="15605" width="11.5546875" style="122" customWidth="1"/>
    <col min="15606" max="15606" width="10.6640625" style="122" customWidth="1"/>
    <col min="15607" max="15607" width="10.5546875" style="122" customWidth="1"/>
    <col min="15608" max="15608" width="11.5546875" style="122" customWidth="1"/>
    <col min="15609" max="15609" width="10.6640625" style="122" customWidth="1"/>
    <col min="15610" max="15610" width="12" style="122" customWidth="1"/>
    <col min="15611" max="15611" width="11.5546875" style="122" customWidth="1"/>
    <col min="15612" max="15613" width="10.6640625" style="122" customWidth="1"/>
    <col min="15614" max="15615" width="0" style="122" hidden="1" customWidth="1"/>
    <col min="15616" max="15616" width="5.6640625" style="122"/>
    <col min="15617" max="15617" width="4.5546875" style="122" customWidth="1"/>
    <col min="15618" max="15627" width="12.6640625" style="122" customWidth="1"/>
    <col min="15628" max="15629" width="0" style="122" hidden="1" customWidth="1"/>
    <col min="15630" max="15753" width="5.6640625" style="122"/>
    <col min="15754" max="15754" width="20.21875" style="122" bestFit="1" customWidth="1"/>
    <col min="15755" max="15755" width="4.5546875" style="122" customWidth="1"/>
    <col min="15756" max="15756" width="1.6640625" style="122" customWidth="1"/>
    <col min="15757" max="15757" width="10.6640625" style="122" customWidth="1"/>
    <col min="15758" max="15758" width="8.33203125" style="122" customWidth="1"/>
    <col min="15759" max="15759" width="10.6640625" style="122" customWidth="1"/>
    <col min="15760" max="15760" width="10.109375" style="122" customWidth="1"/>
    <col min="15761" max="15761" width="10.6640625" style="122" customWidth="1"/>
    <col min="15762" max="15762" width="7.6640625" style="122" customWidth="1"/>
    <col min="15763" max="15763" width="1.6640625" style="122" customWidth="1"/>
    <col min="15764" max="15764" width="15.21875" style="122" customWidth="1"/>
    <col min="15765" max="15765" width="12.33203125" style="122" customWidth="1"/>
    <col min="15766" max="15766" width="1.6640625" style="122" customWidth="1"/>
    <col min="15767" max="15767" width="2.33203125" style="122" customWidth="1"/>
    <col min="15768" max="15768" width="33.33203125" style="122" customWidth="1"/>
    <col min="15769" max="15769" width="2.33203125" style="122" bestFit="1" customWidth="1"/>
    <col min="15770" max="15770" width="14.5546875" style="122" customWidth="1"/>
    <col min="15771" max="15771" width="7.88671875" style="122" customWidth="1"/>
    <col min="15772" max="15772" width="11.6640625" style="122" customWidth="1"/>
    <col min="15773" max="15773" width="7.88671875" style="122" customWidth="1"/>
    <col min="15774" max="15774" width="11.6640625" style="122" customWidth="1"/>
    <col min="15775" max="15775" width="7.5546875" style="122" customWidth="1"/>
    <col min="15776" max="15776" width="1.6640625" style="122" customWidth="1"/>
    <col min="15777" max="15777" width="12.109375" style="122" bestFit="1" customWidth="1"/>
    <col min="15778" max="15778" width="15" style="122" customWidth="1"/>
    <col min="15779" max="15788" width="5.6640625" style="122"/>
    <col min="15789" max="15789" width="10.6640625" style="122" bestFit="1" customWidth="1"/>
    <col min="15790" max="15790" width="5.6640625" style="122"/>
    <col min="15791" max="15791" width="7" style="122" customWidth="1"/>
    <col min="15792" max="15792" width="4.5546875" style="122" customWidth="1"/>
    <col min="15793" max="15793" width="1.6640625" style="122" customWidth="1"/>
    <col min="15794" max="15794" width="2.33203125" style="122" customWidth="1"/>
    <col min="15795" max="15795" width="33.33203125" style="122" customWidth="1"/>
    <col min="15796" max="15796" width="11.109375" style="122" customWidth="1"/>
    <col min="15797" max="15797" width="11.5546875" style="122" customWidth="1"/>
    <col min="15798" max="15798" width="11.44140625" style="122" customWidth="1"/>
    <col min="15799" max="15799" width="12.88671875" style="122" customWidth="1"/>
    <col min="15800" max="15800" width="11.5546875" style="122" customWidth="1"/>
    <col min="15801" max="15801" width="11.33203125" style="122" customWidth="1"/>
    <col min="15802" max="15802" width="12" style="122" customWidth="1"/>
    <col min="15803" max="15803" width="11.5546875" style="122" customWidth="1"/>
    <col min="15804" max="15805" width="10.6640625" style="122" customWidth="1"/>
    <col min="15806" max="15807" width="0" style="122" hidden="1" customWidth="1"/>
    <col min="15808" max="15808" width="5.6640625" style="122"/>
    <col min="15809" max="15809" width="4.5546875" style="122" customWidth="1"/>
    <col min="15810" max="15810" width="11.109375" style="122" customWidth="1"/>
    <col min="15811" max="15811" width="11.5546875" style="122" customWidth="1"/>
    <col min="15812" max="15812" width="10.6640625" style="122" customWidth="1"/>
    <col min="15813" max="15813" width="10.5546875" style="122" customWidth="1"/>
    <col min="15814" max="15814" width="11.5546875" style="122" customWidth="1"/>
    <col min="15815" max="15815" width="10.6640625" style="122" customWidth="1"/>
    <col min="15816" max="15816" width="12" style="122" customWidth="1"/>
    <col min="15817" max="15817" width="11.5546875" style="122" customWidth="1"/>
    <col min="15818" max="15819" width="10.6640625" style="122" customWidth="1"/>
    <col min="15820" max="15821" width="0" style="122" hidden="1" customWidth="1"/>
    <col min="15822" max="15823" width="5.6640625" style="122"/>
    <col min="15824" max="15824" width="4.5546875" style="122" customWidth="1"/>
    <col min="15825" max="15825" width="1.6640625" style="122" customWidth="1"/>
    <col min="15826" max="15826" width="2.33203125" style="122" customWidth="1"/>
    <col min="15827" max="15827" width="33.33203125" style="122" customWidth="1"/>
    <col min="15828" max="15828" width="11.109375" style="122" customWidth="1"/>
    <col min="15829" max="15829" width="11.5546875" style="122" customWidth="1"/>
    <col min="15830" max="15830" width="10.6640625" style="122" customWidth="1"/>
    <col min="15831" max="15831" width="10.5546875" style="122" customWidth="1"/>
    <col min="15832" max="15832" width="11.5546875" style="122" customWidth="1"/>
    <col min="15833" max="15833" width="10.6640625" style="122" customWidth="1"/>
    <col min="15834" max="15834" width="12" style="122" customWidth="1"/>
    <col min="15835" max="15835" width="11.5546875" style="122" customWidth="1"/>
    <col min="15836" max="15837" width="10.6640625" style="122" customWidth="1"/>
    <col min="15838" max="15839" width="0" style="122" hidden="1" customWidth="1"/>
    <col min="15840" max="15840" width="5.6640625" style="122"/>
    <col min="15841" max="15841" width="4.5546875" style="122" customWidth="1"/>
    <col min="15842" max="15851" width="12.6640625" style="122" customWidth="1"/>
    <col min="15852" max="15853" width="0" style="122" hidden="1" customWidth="1"/>
    <col min="15854" max="15855" width="5.6640625" style="122"/>
    <col min="15856" max="15856" width="4.5546875" style="122" customWidth="1"/>
    <col min="15857" max="15857" width="1.6640625" style="122" customWidth="1"/>
    <col min="15858" max="15858" width="2.33203125" style="122" customWidth="1"/>
    <col min="15859" max="15859" width="33.33203125" style="122" customWidth="1"/>
    <col min="15860" max="15860" width="11.109375" style="122" customWidth="1"/>
    <col min="15861" max="15861" width="11.5546875" style="122" customWidth="1"/>
    <col min="15862" max="15862" width="10.6640625" style="122" customWidth="1"/>
    <col min="15863" max="15863" width="10.5546875" style="122" customWidth="1"/>
    <col min="15864" max="15864" width="11.5546875" style="122" customWidth="1"/>
    <col min="15865" max="15865" width="10.6640625" style="122" customWidth="1"/>
    <col min="15866" max="15866" width="12" style="122" customWidth="1"/>
    <col min="15867" max="15867" width="11.5546875" style="122" customWidth="1"/>
    <col min="15868" max="15869" width="10.6640625" style="122" customWidth="1"/>
    <col min="15870" max="15871" width="0" style="122" hidden="1" customWidth="1"/>
    <col min="15872" max="15872" width="5.6640625" style="122"/>
    <col min="15873" max="15873" width="4.5546875" style="122" customWidth="1"/>
    <col min="15874" max="15883" width="12.6640625" style="122" customWidth="1"/>
    <col min="15884" max="15885" width="0" style="122" hidden="1" customWidth="1"/>
    <col min="15886" max="16009" width="5.6640625" style="122"/>
    <col min="16010" max="16010" width="20.21875" style="122" bestFit="1" customWidth="1"/>
    <col min="16011" max="16011" width="4.5546875" style="122" customWidth="1"/>
    <col min="16012" max="16012" width="1.6640625" style="122" customWidth="1"/>
    <col min="16013" max="16013" width="10.6640625" style="122" customWidth="1"/>
    <col min="16014" max="16014" width="8.33203125" style="122" customWidth="1"/>
    <col min="16015" max="16015" width="10.6640625" style="122" customWidth="1"/>
    <col min="16016" max="16016" width="10.109375" style="122" customWidth="1"/>
    <col min="16017" max="16017" width="10.6640625" style="122" customWidth="1"/>
    <col min="16018" max="16018" width="7.6640625" style="122" customWidth="1"/>
    <col min="16019" max="16019" width="1.6640625" style="122" customWidth="1"/>
    <col min="16020" max="16020" width="15.21875" style="122" customWidth="1"/>
    <col min="16021" max="16021" width="12.33203125" style="122" customWidth="1"/>
    <col min="16022" max="16022" width="1.6640625" style="122" customWidth="1"/>
    <col min="16023" max="16023" width="2.33203125" style="122" customWidth="1"/>
    <col min="16024" max="16024" width="33.33203125" style="122" customWidth="1"/>
    <col min="16025" max="16025" width="2.33203125" style="122" bestFit="1" customWidth="1"/>
    <col min="16026" max="16026" width="14.5546875" style="122" customWidth="1"/>
    <col min="16027" max="16027" width="7.88671875" style="122" customWidth="1"/>
    <col min="16028" max="16028" width="11.6640625" style="122" customWidth="1"/>
    <col min="16029" max="16029" width="7.88671875" style="122" customWidth="1"/>
    <col min="16030" max="16030" width="11.6640625" style="122" customWidth="1"/>
    <col min="16031" max="16031" width="7.5546875" style="122" customWidth="1"/>
    <col min="16032" max="16032" width="1.6640625" style="122" customWidth="1"/>
    <col min="16033" max="16033" width="12.109375" style="122" bestFit="1" customWidth="1"/>
    <col min="16034" max="16034" width="15" style="122" customWidth="1"/>
    <col min="16035" max="16044" width="5.6640625" style="122"/>
    <col min="16045" max="16045" width="10.6640625" style="122" bestFit="1" customWidth="1"/>
    <col min="16046" max="16046" width="5.6640625" style="122"/>
    <col min="16047" max="16047" width="7" style="122" customWidth="1"/>
    <col min="16048" max="16048" width="4.5546875" style="122" customWidth="1"/>
    <col min="16049" max="16049" width="1.6640625" style="122" customWidth="1"/>
    <col min="16050" max="16050" width="2.33203125" style="122" customWidth="1"/>
    <col min="16051" max="16051" width="33.33203125" style="122" customWidth="1"/>
    <col min="16052" max="16052" width="11.109375" style="122" customWidth="1"/>
    <col min="16053" max="16053" width="11.5546875" style="122" customWidth="1"/>
    <col min="16054" max="16054" width="11.44140625" style="122" customWidth="1"/>
    <col min="16055" max="16055" width="12.88671875" style="122" customWidth="1"/>
    <col min="16056" max="16056" width="11.5546875" style="122" customWidth="1"/>
    <col min="16057" max="16057" width="11.33203125" style="122" customWidth="1"/>
    <col min="16058" max="16058" width="12" style="122" customWidth="1"/>
    <col min="16059" max="16059" width="11.5546875" style="122" customWidth="1"/>
    <col min="16060" max="16061" width="10.6640625" style="122" customWidth="1"/>
    <col min="16062" max="16063" width="0" style="122" hidden="1" customWidth="1"/>
    <col min="16064" max="16064" width="5.6640625" style="122"/>
    <col min="16065" max="16065" width="4.5546875" style="122" customWidth="1"/>
    <col min="16066" max="16066" width="11.109375" style="122" customWidth="1"/>
    <col min="16067" max="16067" width="11.5546875" style="122" customWidth="1"/>
    <col min="16068" max="16068" width="10.6640625" style="122" customWidth="1"/>
    <col min="16069" max="16069" width="10.5546875" style="122" customWidth="1"/>
    <col min="16070" max="16070" width="11.5546875" style="122" customWidth="1"/>
    <col min="16071" max="16071" width="10.6640625" style="122" customWidth="1"/>
    <col min="16072" max="16072" width="12" style="122" customWidth="1"/>
    <col min="16073" max="16073" width="11.5546875" style="122" customWidth="1"/>
    <col min="16074" max="16075" width="10.6640625" style="122" customWidth="1"/>
    <col min="16076" max="16077" width="0" style="122" hidden="1" customWidth="1"/>
    <col min="16078" max="16079" width="5.6640625" style="122"/>
    <col min="16080" max="16080" width="4.5546875" style="122" customWidth="1"/>
    <col min="16081" max="16081" width="1.6640625" style="122" customWidth="1"/>
    <col min="16082" max="16082" width="2.33203125" style="122" customWidth="1"/>
    <col min="16083" max="16083" width="33.33203125" style="122" customWidth="1"/>
    <col min="16084" max="16084" width="11.109375" style="122" customWidth="1"/>
    <col min="16085" max="16085" width="11.5546875" style="122" customWidth="1"/>
    <col min="16086" max="16086" width="10.6640625" style="122" customWidth="1"/>
    <col min="16087" max="16087" width="10.5546875" style="122" customWidth="1"/>
    <col min="16088" max="16088" width="11.5546875" style="122" customWidth="1"/>
    <col min="16089" max="16089" width="10.6640625" style="122" customWidth="1"/>
    <col min="16090" max="16090" width="12" style="122" customWidth="1"/>
    <col min="16091" max="16091" width="11.5546875" style="122" customWidth="1"/>
    <col min="16092" max="16093" width="10.6640625" style="122" customWidth="1"/>
    <col min="16094" max="16095" width="0" style="122" hidden="1" customWidth="1"/>
    <col min="16096" max="16096" width="5.6640625" style="122"/>
    <col min="16097" max="16097" width="4.5546875" style="122" customWidth="1"/>
    <col min="16098" max="16107" width="12.6640625" style="122" customWidth="1"/>
    <col min="16108" max="16109" width="0" style="122" hidden="1" customWidth="1"/>
    <col min="16110" max="16111" width="5.6640625" style="122"/>
    <col min="16112" max="16112" width="4.5546875" style="122" customWidth="1"/>
    <col min="16113" max="16113" width="1.6640625" style="122" customWidth="1"/>
    <col min="16114" max="16114" width="2.33203125" style="122" customWidth="1"/>
    <col min="16115" max="16115" width="33.33203125" style="122" customWidth="1"/>
    <col min="16116" max="16116" width="11.109375" style="122" customWidth="1"/>
    <col min="16117" max="16117" width="11.5546875" style="122" customWidth="1"/>
    <col min="16118" max="16118" width="10.6640625" style="122" customWidth="1"/>
    <col min="16119" max="16119" width="10.5546875" style="122" customWidth="1"/>
    <col min="16120" max="16120" width="11.5546875" style="122" customWidth="1"/>
    <col min="16121" max="16121" width="10.6640625" style="122" customWidth="1"/>
    <col min="16122" max="16122" width="12" style="122" customWidth="1"/>
    <col min="16123" max="16123" width="11.5546875" style="122" customWidth="1"/>
    <col min="16124" max="16125" width="10.6640625" style="122" customWidth="1"/>
    <col min="16126" max="16127" width="0" style="122" hidden="1" customWidth="1"/>
    <col min="16128" max="16128" width="5.6640625" style="122"/>
    <col min="16129" max="16129" width="4.5546875" style="122" customWidth="1"/>
    <col min="16130" max="16139" width="12.6640625" style="122" customWidth="1"/>
    <col min="16140" max="16141" width="0" style="122" hidden="1" customWidth="1"/>
    <col min="16142" max="16384" width="5.6640625" style="122"/>
  </cols>
  <sheetData>
    <row r="1" spans="1:45" s="4" customFormat="1">
      <c r="A1" s="1"/>
      <c r="B1" s="2"/>
      <c r="C1" s="3"/>
      <c r="J1" s="5"/>
      <c r="M1" s="5"/>
      <c r="N1" s="4">
        <v>1</v>
      </c>
      <c r="P1" s="5"/>
      <c r="W1" s="5"/>
    </row>
    <row r="2" spans="1:45" s="9" customFormat="1" ht="15.6">
      <c r="A2" s="1"/>
      <c r="B2" s="2"/>
      <c r="C2" s="8"/>
      <c r="J2" s="10"/>
      <c r="M2" s="10"/>
      <c r="P2" s="10"/>
      <c r="W2" s="10"/>
      <c r="AB2" s="11">
        <v>12</v>
      </c>
      <c r="AD2" s="9">
        <v>1</v>
      </c>
      <c r="AE2" s="12" t="s">
        <v>0</v>
      </c>
      <c r="AI2" s="13">
        <v>1</v>
      </c>
    </row>
    <row r="3" spans="1:45" s="9" customFormat="1">
      <c r="A3" s="1"/>
      <c r="B3" s="2"/>
      <c r="C3" s="8"/>
      <c r="J3" s="10"/>
      <c r="M3" s="10"/>
      <c r="P3" s="10"/>
      <c r="W3" s="10"/>
      <c r="AD3" s="9">
        <v>2</v>
      </c>
      <c r="AE3" s="12" t="s">
        <v>1</v>
      </c>
    </row>
    <row r="4" spans="1:45" s="9" customFormat="1" ht="21">
      <c r="A4" s="1"/>
      <c r="B4" s="2"/>
      <c r="C4" s="8"/>
      <c r="I4" s="14"/>
      <c r="J4" s="15"/>
      <c r="K4" s="14" t="s">
        <v>2</v>
      </c>
      <c r="L4" s="14"/>
      <c r="M4" s="15"/>
      <c r="P4" s="10"/>
      <c r="Q4" s="16"/>
      <c r="U4" s="17"/>
      <c r="W4" s="10"/>
      <c r="X4" s="14"/>
      <c r="Y4" s="14"/>
      <c r="AD4" s="9">
        <v>3</v>
      </c>
      <c r="AE4" s="12" t="s">
        <v>3</v>
      </c>
    </row>
    <row r="5" spans="1:45" s="9" customFormat="1" ht="21">
      <c r="A5" s="1"/>
      <c r="B5" s="2"/>
      <c r="C5" s="8"/>
      <c r="J5" s="10"/>
      <c r="M5" s="10"/>
      <c r="N5" s="14" t="s">
        <v>5</v>
      </c>
      <c r="O5" s="14"/>
      <c r="P5" s="15"/>
      <c r="Q5" s="18"/>
      <c r="R5" s="19"/>
      <c r="S5" s="14"/>
      <c r="T5" s="19"/>
      <c r="W5" s="10"/>
      <c r="Y5" s="17" t="str">
        <f>VLOOKUP(AB2,AD2:AF52,2)</f>
        <v>December 2022</v>
      </c>
      <c r="AD5" s="9">
        <v>4</v>
      </c>
      <c r="AE5" s="12" t="s">
        <v>6</v>
      </c>
    </row>
    <row r="6" spans="1:45" s="9" customFormat="1">
      <c r="A6" s="1"/>
      <c r="B6" s="20"/>
      <c r="C6" s="21"/>
      <c r="D6" s="22"/>
      <c r="E6" s="22"/>
      <c r="F6" s="22"/>
      <c r="G6" s="22"/>
      <c r="H6" s="22"/>
      <c r="I6" s="22"/>
      <c r="J6" s="10"/>
      <c r="K6" s="22"/>
      <c r="L6" s="22"/>
      <c r="M6" s="10"/>
      <c r="N6" s="22"/>
      <c r="O6" s="23"/>
      <c r="P6" s="24"/>
      <c r="Q6" s="25"/>
      <c r="R6" s="22"/>
      <c r="S6" s="22"/>
      <c r="T6" s="22"/>
      <c r="U6" s="26"/>
      <c r="V6" s="22"/>
      <c r="W6" s="10"/>
      <c r="X6" s="22"/>
      <c r="Y6" s="22"/>
      <c r="AD6" s="9">
        <v>5</v>
      </c>
      <c r="AE6" s="12" t="s">
        <v>8</v>
      </c>
    </row>
    <row r="7" spans="1:45" s="9" customFormat="1" ht="21">
      <c r="A7" s="1"/>
      <c r="B7" s="2">
        <v>1</v>
      </c>
      <c r="C7" s="8"/>
      <c r="D7" s="27">
        <v>1</v>
      </c>
      <c r="E7" s="27"/>
      <c r="F7" s="27">
        <v>1</v>
      </c>
      <c r="G7" s="27"/>
      <c r="H7" s="27">
        <v>1</v>
      </c>
      <c r="I7" s="27"/>
      <c r="J7" s="28"/>
      <c r="K7" s="27"/>
      <c r="L7" s="27"/>
      <c r="M7" s="28"/>
      <c r="N7" s="27"/>
      <c r="O7" s="27"/>
      <c r="P7" s="28"/>
      <c r="Q7" s="27">
        <v>1</v>
      </c>
      <c r="R7" s="27"/>
      <c r="S7" s="27">
        <v>1</v>
      </c>
      <c r="T7" s="27"/>
      <c r="U7" s="29">
        <v>1</v>
      </c>
      <c r="V7" s="30"/>
      <c r="W7" s="31"/>
      <c r="X7" s="27"/>
      <c r="Y7" s="27"/>
      <c r="AD7" s="9">
        <v>6</v>
      </c>
      <c r="AE7" s="12" t="s">
        <v>9</v>
      </c>
    </row>
    <row r="8" spans="1:45" s="9" customFormat="1">
      <c r="A8" s="1"/>
      <c r="B8" s="2"/>
      <c r="C8" s="8"/>
      <c r="D8" s="33"/>
      <c r="F8" s="33"/>
      <c r="H8" s="33"/>
      <c r="J8" s="10"/>
      <c r="M8" s="10"/>
      <c r="O8" s="34"/>
      <c r="P8" s="35"/>
      <c r="Q8" s="33"/>
      <c r="R8" s="36"/>
      <c r="S8" s="33"/>
      <c r="T8" s="36"/>
      <c r="U8" s="33"/>
      <c r="W8" s="10"/>
      <c r="AD8" s="9">
        <v>7</v>
      </c>
      <c r="AE8" s="12" t="s">
        <v>10</v>
      </c>
    </row>
    <row r="9" spans="1:45" s="9" customFormat="1">
      <c r="A9" s="1"/>
      <c r="B9" s="2"/>
      <c r="C9" s="8"/>
      <c r="D9" s="33"/>
      <c r="F9" s="33"/>
      <c r="H9" s="33"/>
      <c r="J9" s="10"/>
      <c r="M9" s="10"/>
      <c r="O9" s="34"/>
      <c r="P9" s="35"/>
      <c r="Q9" s="33"/>
      <c r="R9" s="36"/>
      <c r="S9" s="33"/>
      <c r="T9" s="36"/>
      <c r="U9" s="33"/>
      <c r="W9" s="10"/>
      <c r="AD9" s="9">
        <v>8</v>
      </c>
      <c r="AE9" s="12" t="s">
        <v>11</v>
      </c>
    </row>
    <row r="10" spans="1:45" s="9" customFormat="1">
      <c r="A10" s="1"/>
      <c r="B10" s="2"/>
      <c r="C10" s="8"/>
      <c r="D10" s="33"/>
      <c r="F10" s="33"/>
      <c r="H10" s="33"/>
      <c r="J10" s="10"/>
      <c r="M10" s="10"/>
      <c r="O10" s="34"/>
      <c r="P10" s="35"/>
      <c r="Q10" s="33"/>
      <c r="R10" s="36"/>
      <c r="S10" s="33"/>
      <c r="T10" s="36"/>
      <c r="U10" s="33"/>
      <c r="W10" s="10"/>
      <c r="AD10" s="9">
        <v>9</v>
      </c>
      <c r="AE10" s="12" t="s">
        <v>12</v>
      </c>
    </row>
    <row r="11" spans="1:45" s="9" customFormat="1">
      <c r="A11" s="1"/>
      <c r="B11" s="2"/>
      <c r="C11" s="8"/>
      <c r="D11" s="808" t="s">
        <v>13</v>
      </c>
      <c r="E11" s="808"/>
      <c r="F11" s="808"/>
      <c r="G11" s="808"/>
      <c r="H11" s="808"/>
      <c r="I11" s="808"/>
      <c r="J11" s="37"/>
      <c r="K11" s="808" t="s">
        <v>14</v>
      </c>
      <c r="L11" s="808"/>
      <c r="M11" s="37"/>
      <c r="N11" s="809" t="s">
        <v>15</v>
      </c>
      <c r="O11" s="810"/>
      <c r="P11" s="38"/>
      <c r="Q11" s="808" t="s">
        <v>16</v>
      </c>
      <c r="R11" s="808"/>
      <c r="S11" s="808"/>
      <c r="T11" s="808"/>
      <c r="U11" s="808"/>
      <c r="V11" s="808"/>
      <c r="W11" s="37"/>
      <c r="X11" s="814" t="s">
        <v>14</v>
      </c>
      <c r="Y11" s="815"/>
      <c r="AD11" s="9">
        <v>10</v>
      </c>
      <c r="AE11" s="12" t="s">
        <v>17</v>
      </c>
    </row>
    <row r="12" spans="1:45" s="9" customFormat="1">
      <c r="A12" s="1" t="e">
        <f>#REF!</f>
        <v>#REF!</v>
      </c>
      <c r="B12" s="2"/>
      <c r="C12" s="8"/>
      <c r="D12" s="39" t="s">
        <v>262</v>
      </c>
      <c r="E12" s="40" t="s">
        <v>18</v>
      </c>
      <c r="F12" s="39" t="s">
        <v>19</v>
      </c>
      <c r="G12" s="40" t="s">
        <v>18</v>
      </c>
      <c r="H12" s="39" t="s">
        <v>20</v>
      </c>
      <c r="I12" s="40" t="s">
        <v>18</v>
      </c>
      <c r="J12" s="41"/>
      <c r="K12" s="42" t="s">
        <v>21</v>
      </c>
      <c r="L12" s="43" t="s">
        <v>22</v>
      </c>
      <c r="M12" s="37"/>
      <c r="N12" s="811"/>
      <c r="O12" s="812"/>
      <c r="P12" s="38"/>
      <c r="Q12" s="39" t="str">
        <f>D12</f>
        <v>Forecast</v>
      </c>
      <c r="R12" s="40" t="s">
        <v>18</v>
      </c>
      <c r="S12" s="39" t="s">
        <v>19</v>
      </c>
      <c r="T12" s="40" t="s">
        <v>18</v>
      </c>
      <c r="U12" s="39" t="s">
        <v>20</v>
      </c>
      <c r="V12" s="40" t="s">
        <v>18</v>
      </c>
      <c r="W12" s="41"/>
      <c r="X12" s="42" t="s">
        <v>21</v>
      </c>
      <c r="Y12" s="43" t="s">
        <v>22</v>
      </c>
      <c r="AD12" s="9">
        <v>11</v>
      </c>
      <c r="AE12" s="12" t="s">
        <v>23</v>
      </c>
    </row>
    <row r="13" spans="1:45" s="9" customFormat="1">
      <c r="A13" s="1" t="e">
        <f>#REF!</f>
        <v>#REF!</v>
      </c>
      <c r="B13" s="2"/>
      <c r="C13" s="8"/>
      <c r="D13" s="44"/>
      <c r="E13" s="45"/>
      <c r="F13" s="46"/>
      <c r="G13" s="47"/>
      <c r="H13" s="46"/>
      <c r="I13" s="47"/>
      <c r="J13" s="10"/>
      <c r="K13" s="48"/>
      <c r="L13" s="49"/>
      <c r="M13" s="50"/>
      <c r="N13" s="46"/>
      <c r="O13" s="47"/>
      <c r="P13" s="10"/>
      <c r="Q13" s="44"/>
      <c r="R13" s="45"/>
      <c r="S13" s="46"/>
      <c r="T13" s="47"/>
      <c r="U13" s="51"/>
      <c r="V13" s="52"/>
      <c r="W13" s="10"/>
      <c r="X13" s="48"/>
      <c r="Y13" s="49"/>
      <c r="AD13" s="9">
        <v>12</v>
      </c>
      <c r="AE13" s="12" t="s">
        <v>24</v>
      </c>
    </row>
    <row r="14" spans="1:45" s="9" customFormat="1">
      <c r="A14" s="1" t="e">
        <f>#REF!</f>
        <v>#REF!</v>
      </c>
      <c r="B14" s="2" t="s">
        <v>25</v>
      </c>
      <c r="C14" s="8"/>
      <c r="D14" s="54">
        <v>192935.28999999998</v>
      </c>
      <c r="E14" s="55">
        <f>D14/D$17</f>
        <v>1</v>
      </c>
      <c r="F14" s="54">
        <v>177403.83</v>
      </c>
      <c r="G14" s="55">
        <v>1</v>
      </c>
      <c r="H14" s="54">
        <v>199660.75</v>
      </c>
      <c r="I14" s="56">
        <v>1</v>
      </c>
      <c r="J14" s="57"/>
      <c r="K14" s="58">
        <f>D14-F14</f>
        <v>15531.459999999992</v>
      </c>
      <c r="L14" s="59">
        <f>D14-H14</f>
        <v>-6725.460000000021</v>
      </c>
      <c r="M14" s="60"/>
      <c r="N14" s="51"/>
      <c r="O14" s="61" t="s">
        <v>26</v>
      </c>
      <c r="P14" s="62"/>
      <c r="Q14" s="54">
        <v>2244677.9300000002</v>
      </c>
      <c r="R14" s="55">
        <f>Q14/Q$17</f>
        <v>1</v>
      </c>
      <c r="S14" s="54">
        <v>2106845.96</v>
      </c>
      <c r="T14" s="55">
        <v>1</v>
      </c>
      <c r="U14" s="54">
        <v>1910535.6600000001</v>
      </c>
      <c r="V14" s="56">
        <v>1</v>
      </c>
      <c r="W14" s="57"/>
      <c r="X14" s="58">
        <f>Q14-S14</f>
        <v>137831.9700000002</v>
      </c>
      <c r="Y14" s="59">
        <f>Q14-U14</f>
        <v>334142.27</v>
      </c>
      <c r="AE14" s="12"/>
    </row>
    <row r="15" spans="1:45" s="9" customFormat="1">
      <c r="A15" s="1" t="e">
        <f>#REF!</f>
        <v>#REF!</v>
      </c>
      <c r="B15" s="65"/>
      <c r="C15" s="66"/>
      <c r="D15" s="67"/>
      <c r="E15" s="55"/>
      <c r="F15" s="67"/>
      <c r="G15" s="55"/>
      <c r="H15" s="67"/>
      <c r="I15" s="56"/>
      <c r="J15" s="57"/>
      <c r="K15" s="68"/>
      <c r="L15" s="69"/>
      <c r="M15" s="70"/>
      <c r="N15" s="71"/>
      <c r="O15" s="72"/>
      <c r="P15" s="50"/>
      <c r="Q15" s="67"/>
      <c r="R15" s="55"/>
      <c r="S15" s="67"/>
      <c r="T15" s="55"/>
      <c r="U15" s="67"/>
      <c r="V15" s="56"/>
      <c r="W15" s="57"/>
      <c r="X15" s="68"/>
      <c r="Y15" s="69"/>
      <c r="AE15" s="12"/>
      <c r="AJ15" s="73"/>
      <c r="AK15" s="73"/>
      <c r="AL15" s="73"/>
      <c r="AM15" s="73"/>
      <c r="AN15" s="73"/>
      <c r="AO15" s="73"/>
      <c r="AP15" s="73"/>
      <c r="AQ15" s="73"/>
      <c r="AR15" s="73"/>
      <c r="AS15" s="73"/>
    </row>
    <row r="16" spans="1:45" s="9" customFormat="1">
      <c r="A16" s="1" t="e">
        <f>#REF!</f>
        <v>#REF!</v>
      </c>
      <c r="B16" s="65"/>
      <c r="C16" s="66"/>
      <c r="D16" s="76"/>
      <c r="E16" s="77"/>
      <c r="F16" s="76"/>
      <c r="G16" s="77"/>
      <c r="H16" s="76"/>
      <c r="I16" s="78"/>
      <c r="J16" s="57"/>
      <c r="K16" s="79"/>
      <c r="L16" s="80"/>
      <c r="M16" s="70"/>
      <c r="N16" s="48"/>
      <c r="O16" s="81"/>
      <c r="P16" s="50"/>
      <c r="Q16" s="76"/>
      <c r="R16" s="77"/>
      <c r="S16" s="76"/>
      <c r="T16" s="77"/>
      <c r="U16" s="76"/>
      <c r="V16" s="78"/>
      <c r="W16" s="57"/>
      <c r="X16" s="79"/>
      <c r="Y16" s="80"/>
      <c r="AE16" s="12"/>
      <c r="AJ16" s="73"/>
      <c r="AK16" s="73"/>
      <c r="AL16" s="73"/>
      <c r="AM16" s="73"/>
      <c r="AN16" s="73"/>
      <c r="AO16" s="73"/>
      <c r="AP16" s="73"/>
      <c r="AQ16" s="73"/>
      <c r="AR16" s="73"/>
      <c r="AS16" s="73"/>
    </row>
    <row r="17" spans="1:31" s="95" customFormat="1">
      <c r="A17" s="1" t="e">
        <f>#REF!</f>
        <v>#REF!</v>
      </c>
      <c r="B17" s="83" t="s">
        <v>27</v>
      </c>
      <c r="C17" s="84"/>
      <c r="D17" s="85">
        <v>192935.28999999998</v>
      </c>
      <c r="E17" s="86">
        <f>D17/D$17</f>
        <v>1</v>
      </c>
      <c r="F17" s="85">
        <v>177403.83</v>
      </c>
      <c r="G17" s="86">
        <v>1</v>
      </c>
      <c r="H17" s="85">
        <v>199660.75</v>
      </c>
      <c r="I17" s="87">
        <v>1</v>
      </c>
      <c r="J17" s="88"/>
      <c r="K17" s="89">
        <f>D17-F17</f>
        <v>15531.459999999992</v>
      </c>
      <c r="L17" s="90">
        <f>D17-H17</f>
        <v>-6725.460000000021</v>
      </c>
      <c r="M17" s="91"/>
      <c r="N17" s="92"/>
      <c r="O17" s="93" t="s">
        <v>28</v>
      </c>
      <c r="P17" s="94"/>
      <c r="Q17" s="85">
        <f>Q14</f>
        <v>2244677.9300000002</v>
      </c>
      <c r="R17" s="86">
        <f>Q17/Q$17</f>
        <v>1</v>
      </c>
      <c r="S17" s="85">
        <v>2106845.96</v>
      </c>
      <c r="T17" s="86">
        <v>1</v>
      </c>
      <c r="U17" s="85">
        <v>1910535.6600000001</v>
      </c>
      <c r="V17" s="87">
        <v>1</v>
      </c>
      <c r="W17" s="88"/>
      <c r="X17" s="89">
        <f>Q17-S17</f>
        <v>137831.9700000002</v>
      </c>
      <c r="Y17" s="90">
        <f>Q17-U17</f>
        <v>334142.27</v>
      </c>
      <c r="AE17" s="96"/>
    </row>
    <row r="18" spans="1:31" s="9" customFormat="1">
      <c r="A18" s="1" t="e">
        <f>#REF!</f>
        <v>#REF!</v>
      </c>
      <c r="B18" s="2"/>
      <c r="C18" s="8"/>
      <c r="D18" s="100"/>
      <c r="E18" s="101"/>
      <c r="F18" s="100"/>
      <c r="G18" s="101"/>
      <c r="H18" s="100"/>
      <c r="I18" s="102"/>
      <c r="J18" s="103"/>
      <c r="K18" s="104"/>
      <c r="L18" s="105"/>
      <c r="M18" s="50"/>
      <c r="N18" s="106"/>
      <c r="O18" s="107"/>
      <c r="P18" s="10"/>
      <c r="Q18" s="100"/>
      <c r="R18" s="101"/>
      <c r="S18" s="100"/>
      <c r="T18" s="101"/>
      <c r="U18" s="100"/>
      <c r="V18" s="102"/>
      <c r="W18" s="103"/>
      <c r="X18" s="104"/>
      <c r="Y18" s="105"/>
      <c r="AE18" s="12"/>
    </row>
    <row r="19" spans="1:31" s="9" customFormat="1">
      <c r="A19" s="1" t="e">
        <f>#REF!</f>
        <v>#REF!</v>
      </c>
      <c r="B19" s="2"/>
      <c r="C19" s="8"/>
      <c r="D19" s="108"/>
      <c r="E19" s="32"/>
      <c r="F19" s="108"/>
      <c r="G19" s="32"/>
      <c r="H19" s="108"/>
      <c r="I19" s="109"/>
      <c r="J19" s="103"/>
      <c r="K19" s="71"/>
      <c r="L19" s="72"/>
      <c r="M19" s="50"/>
      <c r="N19" s="51"/>
      <c r="O19" s="52"/>
      <c r="P19" s="10"/>
      <c r="Q19" s="108"/>
      <c r="R19" s="32"/>
      <c r="S19" s="108"/>
      <c r="T19" s="32"/>
      <c r="U19" s="108"/>
      <c r="V19" s="109"/>
      <c r="W19" s="103"/>
      <c r="X19" s="71"/>
      <c r="Y19" s="72"/>
      <c r="AE19" s="12"/>
    </row>
    <row r="20" spans="1:31">
      <c r="A20" s="1" t="e">
        <f>#REF!</f>
        <v>#REF!</v>
      </c>
      <c r="B20" s="112" t="s">
        <v>29</v>
      </c>
      <c r="C20" s="113"/>
      <c r="D20" s="114">
        <v>67687.055999999997</v>
      </c>
      <c r="E20" s="115">
        <f>D20/D$65</f>
        <v>0.35082776199211663</v>
      </c>
      <c r="F20" s="114">
        <v>58832</v>
      </c>
      <c r="G20" s="115">
        <v>0.33162756407232025</v>
      </c>
      <c r="H20" s="114">
        <v>61542.95</v>
      </c>
      <c r="I20" s="116">
        <v>0.30823759802565098</v>
      </c>
      <c r="J20" s="115"/>
      <c r="K20" s="117">
        <f>D20-F20</f>
        <v>8855.0559999999969</v>
      </c>
      <c r="L20" s="118">
        <f>D20-H20</f>
        <v>6144.1059999999998</v>
      </c>
      <c r="M20" s="119"/>
      <c r="N20" s="120"/>
      <c r="O20" s="121" t="s">
        <v>30</v>
      </c>
      <c r="P20" s="62"/>
      <c r="Q20" s="114">
        <v>756319.99599999993</v>
      </c>
      <c r="R20" s="115">
        <f>Q20/Q$65</f>
        <v>0.3369392044586102</v>
      </c>
      <c r="S20" s="114">
        <v>700220</v>
      </c>
      <c r="T20" s="115">
        <v>0.33235462548956357</v>
      </c>
      <c r="U20" s="114">
        <v>719578.32000000007</v>
      </c>
      <c r="V20" s="116">
        <v>0.37663694798557174</v>
      </c>
      <c r="W20" s="115"/>
      <c r="X20" s="117">
        <f>Q20-S20</f>
        <v>56099.995999999926</v>
      </c>
      <c r="Y20" s="118">
        <f>Q20-U20</f>
        <v>36741.675999999861</v>
      </c>
      <c r="AE20" s="123"/>
    </row>
    <row r="21" spans="1:31" s="9" customFormat="1">
      <c r="A21" s="1" t="e">
        <f>#REF!</f>
        <v>#REF!</v>
      </c>
      <c r="B21" s="2" t="s">
        <v>31</v>
      </c>
      <c r="C21" s="8"/>
      <c r="D21" s="114">
        <v>85004.943580000006</v>
      </c>
      <c r="E21" s="55">
        <f>D21/D$65</f>
        <v>0.44058784466024858</v>
      </c>
      <c r="F21" s="114">
        <v>62335</v>
      </c>
      <c r="G21" s="55">
        <v>0.35137347372940037</v>
      </c>
      <c r="H21" s="114">
        <v>127390.46999999997</v>
      </c>
      <c r="I21" s="56">
        <v>0.63803461621775925</v>
      </c>
      <c r="J21" s="57"/>
      <c r="K21" s="58">
        <f>D21-F21</f>
        <v>22669.943580000006</v>
      </c>
      <c r="L21" s="59">
        <f>D21-H21</f>
        <v>-42385.526419999966</v>
      </c>
      <c r="M21" s="60"/>
      <c r="N21" s="51"/>
      <c r="O21" s="61" t="s">
        <v>32</v>
      </c>
      <c r="P21" s="62"/>
      <c r="Q21" s="114">
        <v>861759.71357999998</v>
      </c>
      <c r="R21" s="55">
        <f>Q21/Q$65</f>
        <v>0.38391240991085074</v>
      </c>
      <c r="S21" s="114">
        <v>734938</v>
      </c>
      <c r="T21" s="55">
        <v>0.34883328632151162</v>
      </c>
      <c r="U21" s="114">
        <v>774005.17999999993</v>
      </c>
      <c r="V21" s="56">
        <v>0.40512469680885194</v>
      </c>
      <c r="W21" s="57"/>
      <c r="X21" s="58">
        <f>Q21-S21</f>
        <v>126821.71357999998</v>
      </c>
      <c r="Y21" s="59">
        <f>Q21-U21</f>
        <v>87754.533580000047</v>
      </c>
      <c r="AE21" s="12"/>
    </row>
    <row r="22" spans="1:31" s="9" customFormat="1">
      <c r="A22" s="1" t="e">
        <f>#REF!</f>
        <v>#REF!</v>
      </c>
      <c r="B22" s="2" t="s">
        <v>33</v>
      </c>
      <c r="C22" s="8"/>
      <c r="D22" s="114">
        <v>29774.800000000003</v>
      </c>
      <c r="E22" s="55">
        <f>D22/D$65</f>
        <v>0.1543253180898114</v>
      </c>
      <c r="F22" s="114">
        <v>32615</v>
      </c>
      <c r="G22" s="55">
        <v>0.18384608720116133</v>
      </c>
      <c r="H22" s="114">
        <v>28931.89</v>
      </c>
      <c r="I22" s="56">
        <v>0.14490524552271791</v>
      </c>
      <c r="J22" s="57"/>
      <c r="K22" s="58">
        <f>D22-F22</f>
        <v>-2840.1999999999971</v>
      </c>
      <c r="L22" s="59">
        <f>D22-H22</f>
        <v>842.91000000000349</v>
      </c>
      <c r="M22" s="60"/>
      <c r="N22" s="51"/>
      <c r="O22" s="61" t="s">
        <v>34</v>
      </c>
      <c r="P22" s="62"/>
      <c r="Q22" s="114">
        <v>355957.31</v>
      </c>
      <c r="R22" s="55">
        <f>Q22/Q$65</f>
        <v>0.15857834446654892</v>
      </c>
      <c r="S22" s="114">
        <v>384219</v>
      </c>
      <c r="T22" s="55">
        <v>0.18236691589925255</v>
      </c>
      <c r="U22" s="114">
        <v>371498.51499999996</v>
      </c>
      <c r="V22" s="56">
        <v>0.19444730751584083</v>
      </c>
      <c r="W22" s="57"/>
      <c r="X22" s="58">
        <f>Q22-S22</f>
        <v>-28261.690000000002</v>
      </c>
      <c r="Y22" s="59">
        <f>Q22-U22</f>
        <v>-15541.204999999958</v>
      </c>
      <c r="AE22" s="12"/>
    </row>
    <row r="23" spans="1:31" s="9" customFormat="1">
      <c r="A23" s="1" t="e">
        <f>#REF!</f>
        <v>#REF!</v>
      </c>
      <c r="B23" s="2" t="s">
        <v>35</v>
      </c>
      <c r="C23" s="8"/>
      <c r="D23" s="114">
        <v>5626.85</v>
      </c>
      <c r="E23" s="55">
        <f>D23/D$65</f>
        <v>2.9164441611485389E-2</v>
      </c>
      <c r="F23" s="114">
        <v>5883</v>
      </c>
      <c r="G23" s="55">
        <v>3.3161629035855657E-2</v>
      </c>
      <c r="H23" s="114">
        <v>6338.53</v>
      </c>
      <c r="I23" s="56">
        <v>3.1746500000626059E-2</v>
      </c>
      <c r="J23" s="57"/>
      <c r="K23" s="58">
        <f>D23-F23</f>
        <v>-256.14999999999964</v>
      </c>
      <c r="L23" s="59">
        <f>D23-H23</f>
        <v>-711.67999999999938</v>
      </c>
      <c r="M23" s="60"/>
      <c r="N23" s="51"/>
      <c r="O23" s="61" t="s">
        <v>36</v>
      </c>
      <c r="P23" s="62"/>
      <c r="Q23" s="114">
        <v>66325.489999999991</v>
      </c>
      <c r="R23" s="55">
        <f>Q23/Q$65</f>
        <v>2.9547887077056079E-2</v>
      </c>
      <c r="S23" s="114">
        <v>70596</v>
      </c>
      <c r="T23" s="55">
        <v>3.3507907716233798E-2</v>
      </c>
      <c r="U23" s="114">
        <v>66839.08</v>
      </c>
      <c r="V23" s="56">
        <v>3.4984471318373608E-2</v>
      </c>
      <c r="W23" s="57"/>
      <c r="X23" s="58">
        <f>Q23-S23</f>
        <v>-4270.5100000000093</v>
      </c>
      <c r="Y23" s="59">
        <f>Q23-U23</f>
        <v>-513.59000000001106</v>
      </c>
      <c r="AE23" s="12"/>
    </row>
    <row r="24" spans="1:31" s="9" customFormat="1">
      <c r="A24" s="1" t="e">
        <f>#REF!</f>
        <v>#REF!</v>
      </c>
      <c r="B24" s="2" t="s">
        <v>37</v>
      </c>
      <c r="C24" s="8"/>
      <c r="D24" s="114">
        <v>33146.184999999998</v>
      </c>
      <c r="E24" s="55">
        <f>D24/D$65</f>
        <v>0.17179949298026298</v>
      </c>
      <c r="F24" s="114">
        <v>19100</v>
      </c>
      <c r="G24" s="55">
        <v>0.10766396644311457</v>
      </c>
      <c r="H24" s="114">
        <v>21367.67</v>
      </c>
      <c r="I24" s="56">
        <v>0.10701988247564931</v>
      </c>
      <c r="J24" s="57"/>
      <c r="K24" s="58">
        <f>D24-F24</f>
        <v>14046.184999999998</v>
      </c>
      <c r="L24" s="59">
        <f>D24-H24</f>
        <v>11778.514999999999</v>
      </c>
      <c r="M24" s="60"/>
      <c r="N24" s="51"/>
      <c r="O24" s="61" t="s">
        <v>38</v>
      </c>
      <c r="P24" s="62"/>
      <c r="Q24" s="114">
        <v>270641.45500000007</v>
      </c>
      <c r="R24" s="55">
        <f>Q24/Q$65</f>
        <v>0.12057028377340533</v>
      </c>
      <c r="S24" s="114">
        <v>217200</v>
      </c>
      <c r="T24" s="55">
        <v>0.10309249186874583</v>
      </c>
      <c r="U24" s="114">
        <v>194397.68</v>
      </c>
      <c r="V24" s="56">
        <v>0.10175035413890153</v>
      </c>
      <c r="W24" s="57"/>
      <c r="X24" s="58">
        <f>Q24-S24</f>
        <v>53441.455000000075</v>
      </c>
      <c r="Y24" s="59">
        <f>Q24-U24</f>
        <v>76243.775000000081</v>
      </c>
      <c r="AE24" s="12"/>
    </row>
    <row r="25" spans="1:31" s="9" customFormat="1">
      <c r="A25" s="1" t="e">
        <f>#REF!</f>
        <v>#REF!</v>
      </c>
      <c r="B25" s="2"/>
      <c r="C25" s="8"/>
      <c r="D25" s="127"/>
      <c r="E25" s="128"/>
      <c r="F25" s="127"/>
      <c r="G25" s="128"/>
      <c r="H25" s="127"/>
      <c r="I25" s="129"/>
      <c r="J25" s="130"/>
      <c r="K25" s="131"/>
      <c r="L25" s="132"/>
      <c r="M25" s="133"/>
      <c r="N25" s="106"/>
      <c r="O25" s="134"/>
      <c r="P25" s="10"/>
      <c r="Q25" s="127"/>
      <c r="R25" s="128"/>
      <c r="S25" s="127"/>
      <c r="T25" s="128"/>
      <c r="U25" s="127"/>
      <c r="V25" s="129"/>
      <c r="W25" s="130"/>
      <c r="X25" s="131"/>
      <c r="Y25" s="132"/>
      <c r="AE25" s="12"/>
    </row>
    <row r="26" spans="1:31" s="9" customFormat="1">
      <c r="A26" s="1" t="e">
        <f>#REF!</f>
        <v>#REF!</v>
      </c>
      <c r="B26" s="2"/>
      <c r="C26" s="8"/>
      <c r="D26" s="136"/>
      <c r="E26" s="137"/>
      <c r="F26" s="136"/>
      <c r="G26" s="137"/>
      <c r="H26" s="136"/>
      <c r="I26" s="138"/>
      <c r="J26" s="130"/>
      <c r="K26" s="139"/>
      <c r="L26" s="140"/>
      <c r="M26" s="133"/>
      <c r="N26" s="51"/>
      <c r="O26" s="141"/>
      <c r="P26" s="10"/>
      <c r="Q26" s="136"/>
      <c r="R26" s="137"/>
      <c r="S26" s="136"/>
      <c r="T26" s="137"/>
      <c r="U26" s="136"/>
      <c r="V26" s="138"/>
      <c r="W26" s="130"/>
      <c r="X26" s="139"/>
      <c r="Y26" s="140"/>
      <c r="AE26" s="12"/>
    </row>
    <row r="27" spans="1:31" s="9" customFormat="1">
      <c r="A27" s="1" t="e">
        <f>#REF!</f>
        <v>#REF!</v>
      </c>
      <c r="B27" s="2" t="s">
        <v>39</v>
      </c>
      <c r="C27" s="8"/>
      <c r="D27" s="85">
        <v>221239.83458</v>
      </c>
      <c r="E27" s="86">
        <f>D27/D$65</f>
        <v>1.1467048593339249</v>
      </c>
      <c r="F27" s="85">
        <v>178765</v>
      </c>
      <c r="G27" s="86">
        <v>1.0076727204818521</v>
      </c>
      <c r="H27" s="85">
        <v>245571.51</v>
      </c>
      <c r="I27" s="87">
        <v>1.2299438422424038</v>
      </c>
      <c r="J27" s="88"/>
      <c r="K27" s="89">
        <f>D27-F27</f>
        <v>42474.834579999995</v>
      </c>
      <c r="L27" s="90">
        <f>D27-H27</f>
        <v>-24331.675420000014</v>
      </c>
      <c r="M27" s="91"/>
      <c r="N27" s="51"/>
      <c r="O27" s="93" t="s">
        <v>40</v>
      </c>
      <c r="P27" s="94"/>
      <c r="Q27" s="85">
        <v>2311003.9645800004</v>
      </c>
      <c r="R27" s="86">
        <f>Q27/Q$65</f>
        <v>1.0295481296864715</v>
      </c>
      <c r="S27" s="85">
        <v>2107173</v>
      </c>
      <c r="T27" s="86">
        <v>1.0001552272953074</v>
      </c>
      <c r="U27" s="85">
        <v>2126318.7749999999</v>
      </c>
      <c r="V27" s="87">
        <v>1.1129437777675397</v>
      </c>
      <c r="W27" s="88"/>
      <c r="X27" s="89">
        <f>Q27-S27</f>
        <v>203830.96458000038</v>
      </c>
      <c r="Y27" s="90">
        <f>Q27-U27</f>
        <v>184685.18958000047</v>
      </c>
      <c r="AE27" s="12"/>
    </row>
    <row r="28" spans="1:31" s="9" customFormat="1">
      <c r="A28" s="1" t="e">
        <f>#REF!</f>
        <v>#REF!</v>
      </c>
      <c r="B28" s="2"/>
      <c r="C28" s="8"/>
      <c r="D28" s="136"/>
      <c r="E28" s="137"/>
      <c r="F28" s="136"/>
      <c r="G28" s="137"/>
      <c r="H28" s="136"/>
      <c r="I28" s="138"/>
      <c r="J28" s="130"/>
      <c r="K28" s="139"/>
      <c r="L28" s="140"/>
      <c r="M28" s="133"/>
      <c r="N28" s="51"/>
      <c r="O28" s="141"/>
      <c r="P28" s="10"/>
      <c r="Q28" s="136"/>
      <c r="R28" s="137"/>
      <c r="S28" s="136"/>
      <c r="T28" s="137"/>
      <c r="U28" s="136"/>
      <c r="V28" s="138"/>
      <c r="W28" s="130"/>
      <c r="X28" s="139"/>
      <c r="Y28" s="140"/>
      <c r="AE28" s="12"/>
    </row>
    <row r="29" spans="1:31" s="9" customFormat="1">
      <c r="A29" s="1" t="e">
        <f>#REF!</f>
        <v>#REF!</v>
      </c>
      <c r="B29" s="2"/>
      <c r="C29" s="8"/>
      <c r="D29" s="142"/>
      <c r="E29" s="143"/>
      <c r="F29" s="142"/>
      <c r="G29" s="144"/>
      <c r="H29" s="142"/>
      <c r="I29" s="144"/>
      <c r="J29" s="130"/>
      <c r="K29" s="145"/>
      <c r="L29" s="146"/>
      <c r="M29" s="133"/>
      <c r="N29" s="46"/>
      <c r="O29" s="147"/>
      <c r="P29" s="10"/>
      <c r="Q29" s="142"/>
      <c r="R29" s="143"/>
      <c r="S29" s="142"/>
      <c r="T29" s="144"/>
      <c r="U29" s="142"/>
      <c r="V29" s="144"/>
      <c r="W29" s="130"/>
      <c r="X29" s="145"/>
      <c r="Y29" s="146"/>
      <c r="AE29" s="12"/>
    </row>
    <row r="30" spans="1:31">
      <c r="A30" s="148" t="e">
        <f>#REF!</f>
        <v>#REF!</v>
      </c>
      <c r="B30" s="112" t="s">
        <v>41</v>
      </c>
      <c r="C30" s="113"/>
      <c r="D30" s="114">
        <v>0</v>
      </c>
      <c r="E30" s="115">
        <f>D30/D$65</f>
        <v>0</v>
      </c>
      <c r="F30" s="114">
        <v>0</v>
      </c>
      <c r="G30" s="115">
        <v>0</v>
      </c>
      <c r="H30" s="114">
        <v>0</v>
      </c>
      <c r="I30" s="116">
        <v>0</v>
      </c>
      <c r="J30" s="115"/>
      <c r="K30" s="117">
        <f>D30-F30</f>
        <v>0</v>
      </c>
      <c r="L30" s="118">
        <f>D30-H30</f>
        <v>0</v>
      </c>
      <c r="M30" s="119"/>
      <c r="N30" s="120"/>
      <c r="O30" s="121" t="s">
        <v>42</v>
      </c>
      <c r="P30" s="149"/>
      <c r="Q30" s="114">
        <v>-636081</v>
      </c>
      <c r="R30" s="115">
        <f>Q30/Q$65</f>
        <v>-0.2833729469599231</v>
      </c>
      <c r="S30" s="114">
        <v>-528108</v>
      </c>
      <c r="T30" s="115">
        <v>-0.25066284390340526</v>
      </c>
      <c r="U30" s="114">
        <v>0</v>
      </c>
      <c r="V30" s="116">
        <v>0</v>
      </c>
      <c r="W30" s="115"/>
      <c r="X30" s="117">
        <f>Q30-S30</f>
        <v>-107973</v>
      </c>
      <c r="Y30" s="118">
        <f>Q30-U30</f>
        <v>-636081</v>
      </c>
      <c r="AE30" s="123"/>
    </row>
    <row r="31" spans="1:31">
      <c r="A31" s="148" t="e">
        <f>#REF!</f>
        <v>#REF!</v>
      </c>
      <c r="B31" s="112" t="s">
        <v>43</v>
      </c>
      <c r="C31" s="113"/>
      <c r="D31" s="114">
        <v>0</v>
      </c>
      <c r="E31" s="115">
        <f>D31/D$65</f>
        <v>0</v>
      </c>
      <c r="F31" s="114">
        <v>0</v>
      </c>
      <c r="G31" s="115">
        <v>0</v>
      </c>
      <c r="H31" s="114">
        <v>0</v>
      </c>
      <c r="I31" s="116">
        <v>0</v>
      </c>
      <c r="J31" s="115"/>
      <c r="K31" s="117">
        <f>D31-F31</f>
        <v>0</v>
      </c>
      <c r="L31" s="118">
        <f>D31-H31</f>
        <v>0</v>
      </c>
      <c r="M31" s="119"/>
      <c r="N31" s="120"/>
      <c r="O31" s="121" t="s">
        <v>44</v>
      </c>
      <c r="P31" s="149"/>
      <c r="Q31" s="114">
        <v>636081</v>
      </c>
      <c r="R31" s="115">
        <f>Q31/Q$65</f>
        <v>0.2833729469599231</v>
      </c>
      <c r="S31" s="114">
        <v>528108</v>
      </c>
      <c r="T31" s="115">
        <v>0.25066284390340526</v>
      </c>
      <c r="U31" s="114">
        <v>0</v>
      </c>
      <c r="V31" s="116">
        <v>0</v>
      </c>
      <c r="W31" s="115"/>
      <c r="X31" s="117">
        <f>Q31-S31</f>
        <v>107973</v>
      </c>
      <c r="Y31" s="118">
        <f>Q31-U31</f>
        <v>636081</v>
      </c>
      <c r="AE31" s="123"/>
    </row>
    <row r="32" spans="1:31">
      <c r="A32" s="148" t="e">
        <f>#REF!</f>
        <v>#REF!</v>
      </c>
      <c r="B32" s="112" t="s">
        <v>45</v>
      </c>
      <c r="C32" s="113"/>
      <c r="D32" s="114">
        <v>0</v>
      </c>
      <c r="E32" s="115">
        <f>D32/D$65</f>
        <v>0</v>
      </c>
      <c r="F32" s="114">
        <v>0</v>
      </c>
      <c r="G32" s="115">
        <v>0</v>
      </c>
      <c r="H32" s="114">
        <v>0</v>
      </c>
      <c r="I32" s="116">
        <v>0</v>
      </c>
      <c r="J32" s="115"/>
      <c r="K32" s="117">
        <f>D32-F32</f>
        <v>0</v>
      </c>
      <c r="L32" s="118">
        <f>D32-H32</f>
        <v>0</v>
      </c>
      <c r="M32" s="119"/>
      <c r="N32" s="120"/>
      <c r="O32" s="121" t="s">
        <v>46</v>
      </c>
      <c r="P32" s="149"/>
      <c r="Q32" s="114">
        <v>0</v>
      </c>
      <c r="R32" s="115">
        <f>Q32/Q$65</f>
        <v>0</v>
      </c>
      <c r="S32" s="114">
        <v>0</v>
      </c>
      <c r="T32" s="115">
        <v>0</v>
      </c>
      <c r="U32" s="114">
        <v>0</v>
      </c>
      <c r="V32" s="116">
        <v>0</v>
      </c>
      <c r="W32" s="115"/>
      <c r="X32" s="117">
        <f>Q32-S32</f>
        <v>0</v>
      </c>
      <c r="Y32" s="118">
        <f>Q32-U32</f>
        <v>0</v>
      </c>
      <c r="AE32" s="123"/>
    </row>
    <row r="33" spans="1:31">
      <c r="A33" s="148" t="e">
        <f>#REF!</f>
        <v>#REF!</v>
      </c>
      <c r="B33" s="112"/>
      <c r="C33" s="113"/>
      <c r="D33" s="150"/>
      <c r="E33" s="151"/>
      <c r="F33" s="150"/>
      <c r="G33" s="152"/>
      <c r="H33" s="150"/>
      <c r="I33" s="152"/>
      <c r="J33" s="153"/>
      <c r="K33" s="154"/>
      <c r="L33" s="155"/>
      <c r="M33" s="156"/>
      <c r="N33" s="157"/>
      <c r="O33" s="134"/>
      <c r="P33" s="122"/>
      <c r="Q33" s="150"/>
      <c r="R33" s="151"/>
      <c r="S33" s="150"/>
      <c r="T33" s="152"/>
      <c r="U33" s="150"/>
      <c r="V33" s="152"/>
      <c r="W33" s="153"/>
      <c r="X33" s="154"/>
      <c r="Y33" s="155"/>
      <c r="AE33" s="123"/>
    </row>
    <row r="34" spans="1:31">
      <c r="A34" s="148" t="e">
        <f>#REF!</f>
        <v>#REF!</v>
      </c>
      <c r="B34" s="112"/>
      <c r="C34" s="113"/>
      <c r="D34" s="114"/>
      <c r="E34" s="153"/>
      <c r="F34" s="159"/>
      <c r="G34" s="160"/>
      <c r="H34" s="159"/>
      <c r="I34" s="160"/>
      <c r="J34" s="153"/>
      <c r="K34" s="161"/>
      <c r="L34" s="162"/>
      <c r="M34" s="156"/>
      <c r="N34" s="120"/>
      <c r="O34" s="141"/>
      <c r="P34" s="122"/>
      <c r="Q34" s="159"/>
      <c r="R34" s="153"/>
      <c r="S34" s="159"/>
      <c r="T34" s="160"/>
      <c r="U34" s="159"/>
      <c r="V34" s="160"/>
      <c r="W34" s="153"/>
      <c r="X34" s="161"/>
      <c r="Y34" s="162"/>
      <c r="AE34" s="123"/>
    </row>
    <row r="35" spans="1:31" s="174" customFormat="1">
      <c r="A35" s="148" t="e">
        <f>#REF!</f>
        <v>#REF!</v>
      </c>
      <c r="B35" s="163" t="s">
        <v>47</v>
      </c>
      <c r="C35" s="164"/>
      <c r="D35" s="114">
        <v>0</v>
      </c>
      <c r="E35" s="166">
        <f>D35/D$65</f>
        <v>0</v>
      </c>
      <c r="F35" s="165">
        <v>0</v>
      </c>
      <c r="G35" s="166">
        <v>0</v>
      </c>
      <c r="H35" s="165">
        <v>0</v>
      </c>
      <c r="I35" s="167">
        <v>0</v>
      </c>
      <c r="J35" s="166"/>
      <c r="K35" s="168">
        <f>D35-F35</f>
        <v>0</v>
      </c>
      <c r="L35" s="169">
        <f>D35-H35</f>
        <v>0</v>
      </c>
      <c r="M35" s="170"/>
      <c r="N35" s="171"/>
      <c r="O35" s="172" t="s">
        <v>48</v>
      </c>
      <c r="P35" s="173"/>
      <c r="Q35" s="114">
        <v>0</v>
      </c>
      <c r="R35" s="166">
        <f>Q35/Q$65</f>
        <v>0</v>
      </c>
      <c r="S35" s="165">
        <v>0</v>
      </c>
      <c r="T35" s="166">
        <v>0</v>
      </c>
      <c r="U35" s="165">
        <v>0</v>
      </c>
      <c r="V35" s="167">
        <v>0</v>
      </c>
      <c r="W35" s="166"/>
      <c r="X35" s="168">
        <f>Q35-S35</f>
        <v>0</v>
      </c>
      <c r="Y35" s="169">
        <f>Q35-U35</f>
        <v>0</v>
      </c>
      <c r="AE35" s="175"/>
    </row>
    <row r="36" spans="1:31">
      <c r="A36" s="148" t="e">
        <f>#REF!</f>
        <v>#REF!</v>
      </c>
      <c r="B36" s="112"/>
      <c r="C36" s="113"/>
      <c r="D36" s="150"/>
      <c r="E36" s="151"/>
      <c r="F36" s="150"/>
      <c r="G36" s="152"/>
      <c r="H36" s="150"/>
      <c r="I36" s="152"/>
      <c r="J36" s="153"/>
      <c r="K36" s="154"/>
      <c r="L36" s="155"/>
      <c r="M36" s="156"/>
      <c r="N36" s="157"/>
      <c r="O36" s="179"/>
      <c r="P36" s="173"/>
      <c r="Q36" s="150"/>
      <c r="R36" s="151"/>
      <c r="S36" s="150"/>
      <c r="T36" s="152"/>
      <c r="U36" s="150"/>
      <c r="V36" s="152"/>
      <c r="W36" s="153"/>
      <c r="X36" s="154"/>
      <c r="Y36" s="155"/>
      <c r="AE36" s="123"/>
    </row>
    <row r="37" spans="1:31">
      <c r="A37" s="148" t="e">
        <f>#REF!</f>
        <v>#REF!</v>
      </c>
      <c r="B37" s="112"/>
      <c r="C37" s="113"/>
      <c r="D37" s="159"/>
      <c r="E37" s="153"/>
      <c r="F37" s="159"/>
      <c r="G37" s="160"/>
      <c r="H37" s="159"/>
      <c r="I37" s="160"/>
      <c r="J37" s="153"/>
      <c r="K37" s="161"/>
      <c r="L37" s="162"/>
      <c r="M37" s="156"/>
      <c r="N37" s="120"/>
      <c r="O37" s="172"/>
      <c r="P37" s="173"/>
      <c r="Q37" s="159"/>
      <c r="R37" s="153"/>
      <c r="S37" s="159"/>
      <c r="T37" s="160"/>
      <c r="U37" s="159"/>
      <c r="V37" s="160"/>
      <c r="W37" s="153"/>
      <c r="X37" s="161"/>
      <c r="Y37" s="162"/>
      <c r="AE37" s="123"/>
    </row>
    <row r="38" spans="1:31">
      <c r="A38" s="180" t="e">
        <f>#REF!</f>
        <v>#REF!</v>
      </c>
      <c r="B38" s="112" t="s">
        <v>49</v>
      </c>
      <c r="C38" s="113"/>
      <c r="D38" s="114">
        <v>-34559.15</v>
      </c>
      <c r="E38" s="115">
        <f>D38/D$65</f>
        <v>-0.17912301062185154</v>
      </c>
      <c r="F38" s="114">
        <v>-34559.15</v>
      </c>
      <c r="G38" s="115">
        <v>-0.19480498250798758</v>
      </c>
      <c r="H38" s="114">
        <v>-34559.15</v>
      </c>
      <c r="I38" s="116">
        <v>-0.17308935281471197</v>
      </c>
      <c r="J38" s="115"/>
      <c r="K38" s="117">
        <f>D38-F38</f>
        <v>0</v>
      </c>
      <c r="L38" s="118">
        <f>D38-H38</f>
        <v>0</v>
      </c>
      <c r="M38" s="119"/>
      <c r="N38" s="120"/>
      <c r="O38" s="121" t="s">
        <v>50</v>
      </c>
      <c r="P38" s="149"/>
      <c r="Q38" s="114">
        <v>-414709.8000000001</v>
      </c>
      <c r="R38" s="115">
        <f>Q38/Q$65</f>
        <v>-0.18475247359874031</v>
      </c>
      <c r="S38" s="114">
        <v>-414709.8000000001</v>
      </c>
      <c r="T38" s="115">
        <v>-0.19683916521357836</v>
      </c>
      <c r="U38" s="114">
        <v>-153540.13</v>
      </c>
      <c r="V38" s="116">
        <v>-8.0364964242541276E-2</v>
      </c>
      <c r="W38" s="115"/>
      <c r="X38" s="117">
        <f>Q38-S38</f>
        <v>0</v>
      </c>
      <c r="Y38" s="118">
        <f>Q38-U38</f>
        <v>-261169.6700000001</v>
      </c>
      <c r="AE38" s="123"/>
    </row>
    <row r="39" spans="1:31">
      <c r="A39" s="148" t="e">
        <f>#REF!</f>
        <v>#REF!</v>
      </c>
      <c r="B39" s="112" t="s">
        <v>51</v>
      </c>
      <c r="C39" s="113"/>
      <c r="D39" s="114">
        <v>34559.15</v>
      </c>
      <c r="E39" s="115">
        <f>D39/D$65</f>
        <v>0.17912301062185154</v>
      </c>
      <c r="F39" s="114">
        <v>34559.15</v>
      </c>
      <c r="G39" s="115">
        <v>0.19480498250798758</v>
      </c>
      <c r="H39" s="114">
        <v>34559.15</v>
      </c>
      <c r="I39" s="116">
        <v>0.17308935281471197</v>
      </c>
      <c r="J39" s="115"/>
      <c r="K39" s="117">
        <f>D39-F39</f>
        <v>0</v>
      </c>
      <c r="L39" s="118">
        <f>D39-H39</f>
        <v>0</v>
      </c>
      <c r="M39" s="119"/>
      <c r="N39" s="120"/>
      <c r="O39" s="121" t="s">
        <v>52</v>
      </c>
      <c r="P39" s="149"/>
      <c r="Q39" s="114">
        <v>414709.8000000001</v>
      </c>
      <c r="R39" s="115">
        <f>Q39/Q$65</f>
        <v>0.18475247359874031</v>
      </c>
      <c r="S39" s="114">
        <v>414709.8000000001</v>
      </c>
      <c r="T39" s="115">
        <v>0.19683916521357836</v>
      </c>
      <c r="U39" s="114">
        <v>153540.13</v>
      </c>
      <c r="V39" s="116">
        <v>8.0364964242541276E-2</v>
      </c>
      <c r="W39" s="115"/>
      <c r="X39" s="117">
        <f>Q39-S39</f>
        <v>0</v>
      </c>
      <c r="Y39" s="118">
        <f>Q39-U39</f>
        <v>261169.6700000001</v>
      </c>
      <c r="AE39" s="123"/>
    </row>
    <row r="40" spans="1:31" s="9" customFormat="1">
      <c r="A40" s="1" t="e">
        <f>#REF!</f>
        <v>#REF!</v>
      </c>
      <c r="B40" s="2"/>
      <c r="C40" s="8"/>
      <c r="D40" s="127"/>
      <c r="E40" s="128"/>
      <c r="F40" s="127"/>
      <c r="G40" s="129"/>
      <c r="H40" s="127"/>
      <c r="I40" s="129"/>
      <c r="J40" s="130"/>
      <c r="K40" s="131"/>
      <c r="L40" s="132"/>
      <c r="M40" s="133"/>
      <c r="N40" s="106"/>
      <c r="O40" s="181"/>
      <c r="P40" s="94"/>
      <c r="Q40" s="127"/>
      <c r="R40" s="128"/>
      <c r="S40" s="127"/>
      <c r="T40" s="129"/>
      <c r="U40" s="127"/>
      <c r="V40" s="129"/>
      <c r="W40" s="130"/>
      <c r="X40" s="131"/>
      <c r="Y40" s="132"/>
      <c r="AE40" s="12"/>
    </row>
    <row r="41" spans="1:31" s="9" customFormat="1">
      <c r="A41" s="1" t="e">
        <f>#REF!</f>
        <v>#REF!</v>
      </c>
      <c r="B41" s="2"/>
      <c r="C41" s="8"/>
      <c r="D41" s="136"/>
      <c r="E41" s="137"/>
      <c r="F41" s="136"/>
      <c r="G41" s="138"/>
      <c r="H41" s="136"/>
      <c r="I41" s="138"/>
      <c r="J41" s="130"/>
      <c r="K41" s="139"/>
      <c r="L41" s="140"/>
      <c r="M41" s="133"/>
      <c r="N41" s="51"/>
      <c r="O41" s="93"/>
      <c r="P41" s="94"/>
      <c r="Q41" s="136"/>
      <c r="R41" s="137"/>
      <c r="S41" s="136"/>
      <c r="T41" s="138"/>
      <c r="U41" s="136"/>
      <c r="V41" s="138"/>
      <c r="W41" s="130"/>
      <c r="X41" s="139"/>
      <c r="Y41" s="140"/>
      <c r="AE41" s="12"/>
    </row>
    <row r="42" spans="1:31" s="95" customFormat="1">
      <c r="A42" s="1" t="e">
        <f>#REF!</f>
        <v>#REF!</v>
      </c>
      <c r="B42" s="83" t="s">
        <v>53</v>
      </c>
      <c r="C42" s="84"/>
      <c r="D42" s="54">
        <v>0</v>
      </c>
      <c r="E42" s="86">
        <f>D42/D$65</f>
        <v>0</v>
      </c>
      <c r="F42" s="85">
        <v>0</v>
      </c>
      <c r="G42" s="86">
        <v>0</v>
      </c>
      <c r="H42" s="85">
        <v>0</v>
      </c>
      <c r="I42" s="87">
        <v>0</v>
      </c>
      <c r="J42" s="88"/>
      <c r="K42" s="89">
        <f>D42-F42</f>
        <v>0</v>
      </c>
      <c r="L42" s="90">
        <f>D42-H42</f>
        <v>0</v>
      </c>
      <c r="M42" s="91"/>
      <c r="N42" s="92"/>
      <c r="O42" s="93" t="s">
        <v>54</v>
      </c>
      <c r="P42" s="94"/>
      <c r="Q42" s="114">
        <v>0</v>
      </c>
      <c r="R42" s="86">
        <f>Q42/Q$65</f>
        <v>0</v>
      </c>
      <c r="S42" s="85">
        <v>0</v>
      </c>
      <c r="T42" s="86">
        <v>0</v>
      </c>
      <c r="U42" s="85">
        <v>0</v>
      </c>
      <c r="V42" s="87">
        <v>0</v>
      </c>
      <c r="W42" s="88"/>
      <c r="X42" s="89">
        <f>Q42-S42</f>
        <v>0</v>
      </c>
      <c r="Y42" s="90">
        <f>Q42-U42</f>
        <v>0</v>
      </c>
      <c r="AE42" s="96"/>
    </row>
    <row r="43" spans="1:31" s="9" customFormat="1">
      <c r="A43" s="1" t="e">
        <f>#REF!</f>
        <v>#REF!</v>
      </c>
      <c r="B43" s="2"/>
      <c r="C43" s="8"/>
      <c r="D43" s="127"/>
      <c r="E43" s="128"/>
      <c r="F43" s="127"/>
      <c r="G43" s="129"/>
      <c r="H43" s="127"/>
      <c r="I43" s="129"/>
      <c r="J43" s="130"/>
      <c r="K43" s="131"/>
      <c r="L43" s="132"/>
      <c r="M43" s="133"/>
      <c r="N43" s="106"/>
      <c r="O43" s="181"/>
      <c r="P43" s="94"/>
      <c r="Q43" s="127"/>
      <c r="R43" s="128"/>
      <c r="S43" s="127"/>
      <c r="T43" s="129"/>
      <c r="U43" s="127"/>
      <c r="V43" s="129"/>
      <c r="W43" s="130"/>
      <c r="X43" s="131"/>
      <c r="Y43" s="132"/>
      <c r="AE43" s="12"/>
    </row>
    <row r="44" spans="1:31" s="95" customFormat="1">
      <c r="A44" s="1" t="e">
        <f>#REF!</f>
        <v>#REF!</v>
      </c>
      <c r="B44" s="83" t="s">
        <v>55</v>
      </c>
      <c r="C44" s="84"/>
      <c r="D44" s="85">
        <v>-28304.544580000016</v>
      </c>
      <c r="E44" s="86">
        <f>D44/D$65</f>
        <v>-0.14670485933392496</v>
      </c>
      <c r="F44" s="85">
        <v>-1361.1700000000128</v>
      </c>
      <c r="G44" s="87">
        <v>-7.6727204818521277E-3</v>
      </c>
      <c r="H44" s="85">
        <v>-45910.760000000009</v>
      </c>
      <c r="I44" s="87">
        <v>-0.22994384224240372</v>
      </c>
      <c r="J44" s="88"/>
      <c r="K44" s="89">
        <f>D44-F44</f>
        <v>-26943.374580000003</v>
      </c>
      <c r="L44" s="90">
        <f>D44-H44</f>
        <v>17606.215419999993</v>
      </c>
      <c r="M44" s="91"/>
      <c r="N44" s="92"/>
      <c r="O44" s="93" t="s">
        <v>56</v>
      </c>
      <c r="P44" s="94"/>
      <c r="Q44" s="165">
        <v>-66326.034580000211</v>
      </c>
      <c r="R44" s="86">
        <f>Q44/Q$65</f>
        <v>-2.9548129686471414E-2</v>
      </c>
      <c r="S44" s="85">
        <v>-327.04000000003725</v>
      </c>
      <c r="T44" s="87">
        <v>-1.5522729530735948E-4</v>
      </c>
      <c r="U44" s="85">
        <v>-215783.11499999976</v>
      </c>
      <c r="V44" s="87">
        <v>-0.11294377776753968</v>
      </c>
      <c r="W44" s="88"/>
      <c r="X44" s="89">
        <f>Q44-S44</f>
        <v>-65998.994580000173</v>
      </c>
      <c r="Y44" s="90">
        <f>Q44-U44</f>
        <v>149457.08041999955</v>
      </c>
      <c r="AE44" s="96"/>
    </row>
    <row r="45" spans="1:31" s="9" customFormat="1">
      <c r="A45" s="1" t="e">
        <f>#REF!</f>
        <v>#REF!</v>
      </c>
      <c r="B45" s="2"/>
      <c r="C45" s="8"/>
      <c r="D45" s="106"/>
      <c r="E45" s="22"/>
      <c r="F45" s="106"/>
      <c r="G45" s="107"/>
      <c r="H45" s="106"/>
      <c r="I45" s="107"/>
      <c r="J45" s="10"/>
      <c r="K45" s="106"/>
      <c r="L45" s="107"/>
      <c r="M45" s="10"/>
      <c r="N45" s="106"/>
      <c r="O45" s="107"/>
      <c r="P45" s="10"/>
      <c r="Q45" s="100"/>
      <c r="R45" s="182"/>
      <c r="S45" s="100"/>
      <c r="T45" s="183"/>
      <c r="U45" s="100"/>
      <c r="V45" s="107"/>
      <c r="W45" s="10"/>
      <c r="X45" s="106"/>
      <c r="Y45" s="107"/>
      <c r="AE45" s="12"/>
    </row>
    <row r="46" spans="1:31" s="9" customFormat="1">
      <c r="A46" s="1" t="e">
        <f>#REF!</f>
        <v>#REF!</v>
      </c>
      <c r="B46" s="2"/>
      <c r="C46" s="8"/>
      <c r="D46" s="33"/>
      <c r="F46" s="33"/>
      <c r="H46" s="33"/>
      <c r="J46" s="10"/>
      <c r="M46" s="10"/>
      <c r="O46" s="34"/>
      <c r="P46" s="35"/>
      <c r="Q46" s="33"/>
      <c r="R46" s="36"/>
      <c r="S46" s="33"/>
      <c r="T46" s="36"/>
      <c r="U46" s="33"/>
      <c r="W46" s="10"/>
      <c r="AE46" s="12"/>
    </row>
    <row r="47" spans="1:31" s="9" customFormat="1">
      <c r="A47" s="1" t="e">
        <f>#REF!</f>
        <v>#REF!</v>
      </c>
      <c r="B47" s="2"/>
      <c r="C47" s="8"/>
      <c r="D47" s="814" t="s">
        <v>57</v>
      </c>
      <c r="E47" s="814"/>
      <c r="F47" s="814"/>
      <c r="G47" s="814"/>
      <c r="H47" s="814"/>
      <c r="I47" s="814"/>
      <c r="J47" s="814"/>
      <c r="K47" s="814"/>
      <c r="L47" s="814"/>
      <c r="M47" s="814"/>
      <c r="N47" s="814"/>
      <c r="O47" s="814"/>
      <c r="P47" s="814"/>
      <c r="Q47" s="814"/>
      <c r="R47" s="814"/>
      <c r="S47" s="814"/>
      <c r="T47" s="814"/>
      <c r="U47" s="814"/>
      <c r="V47" s="814"/>
      <c r="W47" s="814"/>
      <c r="X47" s="814"/>
      <c r="Y47" s="814"/>
    </row>
    <row r="48" spans="1:31" s="9" customFormat="1">
      <c r="A48" s="1" t="e">
        <f>#REF!</f>
        <v>#REF!</v>
      </c>
      <c r="B48" s="2"/>
      <c r="C48" s="8"/>
      <c r="J48" s="10"/>
      <c r="M48" s="10"/>
      <c r="P48" s="10"/>
      <c r="V48" s="185"/>
      <c r="W48" s="186"/>
    </row>
    <row r="49" spans="1:25" s="9" customFormat="1">
      <c r="A49" s="1" t="e">
        <f>#REF!</f>
        <v>#REF!</v>
      </c>
      <c r="B49" s="2"/>
      <c r="C49" s="8"/>
      <c r="D49" s="808" t="s">
        <v>13</v>
      </c>
      <c r="E49" s="808"/>
      <c r="F49" s="808"/>
      <c r="G49" s="808"/>
      <c r="H49" s="808"/>
      <c r="I49" s="808"/>
      <c r="J49" s="37"/>
      <c r="K49" s="808" t="s">
        <v>14</v>
      </c>
      <c r="L49" s="808"/>
      <c r="M49" s="37"/>
      <c r="N49" s="809" t="s">
        <v>58</v>
      </c>
      <c r="O49" s="810"/>
      <c r="P49" s="38"/>
      <c r="Q49" s="808" t="s">
        <v>16</v>
      </c>
      <c r="R49" s="808"/>
      <c r="S49" s="808"/>
      <c r="T49" s="808"/>
      <c r="U49" s="808"/>
      <c r="V49" s="808"/>
      <c r="W49" s="37"/>
      <c r="X49" s="808" t="s">
        <v>14</v>
      </c>
      <c r="Y49" s="813"/>
    </row>
    <row r="50" spans="1:25" s="9" customFormat="1">
      <c r="A50" s="1" t="e">
        <f>#REF!</f>
        <v>#REF!</v>
      </c>
      <c r="B50" s="2"/>
      <c r="C50" s="8"/>
      <c r="D50" s="39" t="str">
        <f t="shared" ref="D50:I50" si="0">D12</f>
        <v>Forecast</v>
      </c>
      <c r="E50" s="40" t="str">
        <f t="shared" si="0"/>
        <v>%</v>
      </c>
      <c r="F50" s="39" t="str">
        <f t="shared" si="0"/>
        <v>Budget</v>
      </c>
      <c r="G50" s="40" t="str">
        <f t="shared" si="0"/>
        <v>%</v>
      </c>
      <c r="H50" s="39" t="str">
        <f t="shared" si="0"/>
        <v>Last Year</v>
      </c>
      <c r="I50" s="40" t="str">
        <f t="shared" si="0"/>
        <v>%</v>
      </c>
      <c r="J50" s="41"/>
      <c r="K50" s="42" t="s">
        <v>21</v>
      </c>
      <c r="L50" s="43" t="s">
        <v>22</v>
      </c>
      <c r="M50" s="37"/>
      <c r="N50" s="811"/>
      <c r="O50" s="812"/>
      <c r="P50" s="38"/>
      <c r="Q50" s="39" t="str">
        <f t="shared" ref="Q50:V50" si="1">Q12</f>
        <v>Forecast</v>
      </c>
      <c r="R50" s="40" t="str">
        <f t="shared" si="1"/>
        <v>%</v>
      </c>
      <c r="S50" s="39" t="str">
        <f t="shared" si="1"/>
        <v>Budget</v>
      </c>
      <c r="T50" s="40" t="str">
        <f t="shared" si="1"/>
        <v>%</v>
      </c>
      <c r="U50" s="39" t="str">
        <f t="shared" si="1"/>
        <v>Last Year</v>
      </c>
      <c r="V50" s="40" t="str">
        <f t="shared" si="1"/>
        <v>%</v>
      </c>
      <c r="W50" s="41"/>
      <c r="X50" s="42" t="s">
        <v>21</v>
      </c>
      <c r="Y50" s="43" t="s">
        <v>22</v>
      </c>
    </row>
    <row r="51" spans="1:25" s="9" customFormat="1">
      <c r="A51" s="1"/>
      <c r="B51" s="2"/>
      <c r="C51" s="8"/>
      <c r="D51" s="44"/>
      <c r="E51" s="45"/>
      <c r="F51" s="46"/>
      <c r="G51" s="47"/>
      <c r="H51" s="46"/>
      <c r="I51" s="47"/>
      <c r="J51" s="10"/>
      <c r="K51" s="46"/>
      <c r="L51" s="47"/>
      <c r="M51" s="10"/>
      <c r="N51" s="46"/>
      <c r="O51" s="47"/>
      <c r="P51" s="10"/>
      <c r="Q51" s="44"/>
      <c r="R51" s="45"/>
      <c r="S51" s="46"/>
      <c r="T51" s="47"/>
      <c r="U51" s="51"/>
      <c r="V51" s="52"/>
      <c r="W51" s="10"/>
      <c r="X51" s="46"/>
      <c r="Y51" s="47"/>
    </row>
    <row r="52" spans="1:25" s="189" customFormat="1">
      <c r="A52" s="1" t="e">
        <f>#REF!</f>
        <v>#REF!</v>
      </c>
      <c r="B52" s="2" t="s">
        <v>59</v>
      </c>
      <c r="C52" s="187"/>
      <c r="D52" s="114">
        <v>131638.59</v>
      </c>
      <c r="E52" s="55">
        <f t="shared" ref="E52:E62" si="2">D52/D$65</f>
        <v>0.68229399608542329</v>
      </c>
      <c r="F52" s="54">
        <v>131638.57999999999</v>
      </c>
      <c r="G52" s="55">
        <v>0.74202783558844243</v>
      </c>
      <c r="H52" s="54">
        <v>131688.72</v>
      </c>
      <c r="I52" s="56">
        <v>0.65956238269164069</v>
      </c>
      <c r="J52" s="57"/>
      <c r="K52" s="58">
        <f t="shared" ref="K52:K62" si="3">D52-F52</f>
        <v>1.0000000009313226E-2</v>
      </c>
      <c r="L52" s="59">
        <f t="shared" ref="L52:L62" si="4">D52-H52</f>
        <v>-50.130000000004657</v>
      </c>
      <c r="M52" s="60"/>
      <c r="N52" s="188"/>
      <c r="O52" s="61" t="s">
        <v>60</v>
      </c>
      <c r="P52" s="62"/>
      <c r="Q52" s="114">
        <v>1579663.0800000003</v>
      </c>
      <c r="R52" s="55">
        <f t="shared" ref="R52:R62" si="5">Q52/Q$65</f>
        <v>0.70373707465462543</v>
      </c>
      <c r="S52" s="54">
        <v>1579662.9600000002</v>
      </c>
      <c r="T52" s="55">
        <v>0.74977620100901932</v>
      </c>
      <c r="U52" s="54">
        <v>1342713.48</v>
      </c>
      <c r="V52" s="56">
        <v>0.70279425195340239</v>
      </c>
      <c r="W52" s="57"/>
      <c r="X52" s="58">
        <f t="shared" ref="X52:X62" si="6">Q52-S52</f>
        <v>0.12000000011175871</v>
      </c>
      <c r="Y52" s="59">
        <f t="shared" ref="Y52:Y62" si="7">Q52-U52</f>
        <v>236949.60000000033</v>
      </c>
    </row>
    <row r="53" spans="1:25" s="189" customFormat="1">
      <c r="A53" s="1" t="e">
        <f>#REF!</f>
        <v>#REF!</v>
      </c>
      <c r="B53" s="2" t="s">
        <v>61</v>
      </c>
      <c r="C53" s="187"/>
      <c r="D53" s="114">
        <v>2000</v>
      </c>
      <c r="E53" s="55">
        <f t="shared" si="2"/>
        <v>1.0366169921531722E-2</v>
      </c>
      <c r="F53" s="54">
        <v>2000</v>
      </c>
      <c r="G53" s="55">
        <v>1.1273713763676918E-2</v>
      </c>
      <c r="H53" s="54">
        <v>0</v>
      </c>
      <c r="I53" s="56">
        <v>0</v>
      </c>
      <c r="J53" s="57"/>
      <c r="K53" s="58">
        <f t="shared" si="3"/>
        <v>0</v>
      </c>
      <c r="L53" s="59">
        <f t="shared" si="4"/>
        <v>2000</v>
      </c>
      <c r="M53" s="60"/>
      <c r="N53" s="188"/>
      <c r="O53" s="61" t="s">
        <v>62</v>
      </c>
      <c r="P53" s="62"/>
      <c r="Q53" s="114">
        <v>2000</v>
      </c>
      <c r="R53" s="55">
        <f t="shared" si="5"/>
        <v>8.9099642014121817E-4</v>
      </c>
      <c r="S53" s="54">
        <v>2000</v>
      </c>
      <c r="T53" s="55">
        <v>9.4928629713393956E-4</v>
      </c>
      <c r="U53" s="54">
        <v>0</v>
      </c>
      <c r="V53" s="56">
        <v>0</v>
      </c>
      <c r="W53" s="57"/>
      <c r="X53" s="58">
        <f t="shared" si="6"/>
        <v>0</v>
      </c>
      <c r="Y53" s="59">
        <f t="shared" si="7"/>
        <v>2000</v>
      </c>
    </row>
    <row r="54" spans="1:25" s="9" customFormat="1">
      <c r="A54" s="1" t="e">
        <f>#REF!</f>
        <v>#REF!</v>
      </c>
      <c r="B54" s="2" t="s">
        <v>63</v>
      </c>
      <c r="C54" s="8"/>
      <c r="D54" s="114">
        <v>0</v>
      </c>
      <c r="E54" s="55">
        <f t="shared" si="2"/>
        <v>0</v>
      </c>
      <c r="F54" s="54">
        <v>0</v>
      </c>
      <c r="G54" s="55">
        <v>0</v>
      </c>
      <c r="H54" s="54">
        <v>0</v>
      </c>
      <c r="I54" s="56">
        <v>0</v>
      </c>
      <c r="J54" s="57"/>
      <c r="K54" s="58">
        <f t="shared" si="3"/>
        <v>0</v>
      </c>
      <c r="L54" s="59">
        <f t="shared" si="4"/>
        <v>0</v>
      </c>
      <c r="M54" s="60"/>
      <c r="N54" s="51"/>
      <c r="O54" s="61" t="s">
        <v>64</v>
      </c>
      <c r="P54" s="62"/>
      <c r="Q54" s="114">
        <v>0</v>
      </c>
      <c r="R54" s="55">
        <f t="shared" si="5"/>
        <v>0</v>
      </c>
      <c r="S54" s="54">
        <v>0</v>
      </c>
      <c r="T54" s="55">
        <v>0</v>
      </c>
      <c r="U54" s="54">
        <v>0</v>
      </c>
      <c r="V54" s="56">
        <v>0</v>
      </c>
      <c r="W54" s="57"/>
      <c r="X54" s="58">
        <f t="shared" si="6"/>
        <v>0</v>
      </c>
      <c r="Y54" s="59">
        <f t="shared" si="7"/>
        <v>0</v>
      </c>
    </row>
    <row r="55" spans="1:25" s="9" customFormat="1">
      <c r="A55" s="1" t="e">
        <f>#REF!</f>
        <v>#REF!</v>
      </c>
      <c r="B55" s="2" t="s">
        <v>65</v>
      </c>
      <c r="C55" s="8"/>
      <c r="D55" s="114">
        <v>40659.910000000003</v>
      </c>
      <c r="E55" s="55">
        <f t="shared" si="2"/>
        <v>0.21074376802709346</v>
      </c>
      <c r="F55" s="54">
        <v>25000</v>
      </c>
      <c r="G55" s="55">
        <v>0.14092142204596148</v>
      </c>
      <c r="H55" s="54">
        <v>50242.78</v>
      </c>
      <c r="I55" s="56">
        <v>0.25164074561474903</v>
      </c>
      <c r="J55" s="57"/>
      <c r="K55" s="58">
        <f t="shared" si="3"/>
        <v>15659.910000000003</v>
      </c>
      <c r="L55" s="59">
        <f t="shared" si="4"/>
        <v>-9582.8699999999953</v>
      </c>
      <c r="M55" s="60"/>
      <c r="N55" s="51"/>
      <c r="O55" s="61" t="s">
        <v>66</v>
      </c>
      <c r="P55" s="62"/>
      <c r="Q55" s="114">
        <v>419749.25</v>
      </c>
      <c r="R55" s="55">
        <f t="shared" si="5"/>
        <v>0.18699753955348061</v>
      </c>
      <c r="S55" s="54">
        <v>300000</v>
      </c>
      <c r="T55" s="55">
        <v>0.14239294457009094</v>
      </c>
      <c r="U55" s="54">
        <v>349540.26</v>
      </c>
      <c r="V55" s="56">
        <v>0.18295406221310728</v>
      </c>
      <c r="W55" s="57"/>
      <c r="X55" s="58">
        <f t="shared" si="6"/>
        <v>119749.25</v>
      </c>
      <c r="Y55" s="59">
        <f t="shared" si="7"/>
        <v>70208.989999999991</v>
      </c>
    </row>
    <row r="56" spans="1:25" s="9" customFormat="1">
      <c r="A56" s="1" t="e">
        <f>#REF!</f>
        <v>#REF!</v>
      </c>
      <c r="B56" s="2" t="s">
        <v>67</v>
      </c>
      <c r="C56" s="8"/>
      <c r="D56" s="114">
        <v>1596.46</v>
      </c>
      <c r="E56" s="55">
        <f t="shared" si="2"/>
        <v>8.2745878164642676E-3</v>
      </c>
      <c r="F56" s="54">
        <v>1425</v>
      </c>
      <c r="G56" s="55">
        <v>8.0325210566198034E-3</v>
      </c>
      <c r="H56" s="54">
        <v>1484.01</v>
      </c>
      <c r="I56" s="56">
        <v>7.4326576455312323E-3</v>
      </c>
      <c r="J56" s="57"/>
      <c r="K56" s="58">
        <f t="shared" si="3"/>
        <v>171.46000000000004</v>
      </c>
      <c r="L56" s="59">
        <f t="shared" si="4"/>
        <v>112.45000000000005</v>
      </c>
      <c r="M56" s="60"/>
      <c r="N56" s="51"/>
      <c r="O56" s="61" t="s">
        <v>68</v>
      </c>
      <c r="P56" s="62"/>
      <c r="Q56" s="114">
        <v>20043.439999999999</v>
      </c>
      <c r="R56" s="55">
        <f t="shared" si="5"/>
        <v>8.9293166436576477E-3</v>
      </c>
      <c r="S56" s="54">
        <v>17100</v>
      </c>
      <c r="T56" s="55">
        <v>8.116397840495183E-3</v>
      </c>
      <c r="U56" s="54">
        <v>16940.329999999998</v>
      </c>
      <c r="V56" s="56">
        <v>8.8667960272460957E-3</v>
      </c>
      <c r="W56" s="57"/>
      <c r="X56" s="58">
        <f t="shared" si="6"/>
        <v>2943.4399999999987</v>
      </c>
      <c r="Y56" s="59">
        <f t="shared" si="7"/>
        <v>3103.1100000000006</v>
      </c>
    </row>
    <row r="57" spans="1:25" s="9" customFormat="1">
      <c r="A57" s="1" t="e">
        <f>#REF!</f>
        <v>#REF!</v>
      </c>
      <c r="B57" s="2" t="s">
        <v>69</v>
      </c>
      <c r="C57" s="8"/>
      <c r="D57" s="114">
        <v>10177.24</v>
      </c>
      <c r="E57" s="55">
        <f t="shared" si="2"/>
        <v>5.2749499586104753E-2</v>
      </c>
      <c r="F57" s="54">
        <v>6670</v>
      </c>
      <c r="G57" s="55">
        <v>3.7597835401862519E-2</v>
      </c>
      <c r="H57" s="54">
        <v>6944.59</v>
      </c>
      <c r="I57" s="56">
        <v>3.4781948880789039E-2</v>
      </c>
      <c r="J57" s="57"/>
      <c r="K57" s="58">
        <f t="shared" si="3"/>
        <v>3507.24</v>
      </c>
      <c r="L57" s="59">
        <f t="shared" si="4"/>
        <v>3232.6499999999996</v>
      </c>
      <c r="M57" s="60"/>
      <c r="N57" s="51"/>
      <c r="O57" s="61" t="s">
        <v>70</v>
      </c>
      <c r="P57" s="62"/>
      <c r="Q57" s="114">
        <v>110091.46000000002</v>
      </c>
      <c r="R57" s="55">
        <f t="shared" si="5"/>
        <v>4.9045548374060062E-2</v>
      </c>
      <c r="S57" s="54">
        <v>80040</v>
      </c>
      <c r="T57" s="55">
        <v>3.7990437611300262E-2</v>
      </c>
      <c r="U57" s="54">
        <v>81446.539999999994</v>
      </c>
      <c r="V57" s="56">
        <v>4.2630211885184066E-2</v>
      </c>
      <c r="W57" s="57"/>
      <c r="X57" s="58">
        <f t="shared" si="6"/>
        <v>30051.460000000021</v>
      </c>
      <c r="Y57" s="59">
        <f t="shared" si="7"/>
        <v>28644.920000000027</v>
      </c>
    </row>
    <row r="58" spans="1:25" s="9" customFormat="1">
      <c r="A58" s="1" t="e">
        <f>#REF!</f>
        <v>#REF!</v>
      </c>
      <c r="B58" s="2" t="s">
        <v>71</v>
      </c>
      <c r="C58" s="8"/>
      <c r="D58" s="114">
        <v>204</v>
      </c>
      <c r="E58" s="55">
        <f t="shared" si="2"/>
        <v>1.0573493319962358E-3</v>
      </c>
      <c r="F58" s="54">
        <v>1147.5</v>
      </c>
      <c r="G58" s="55">
        <v>6.4682932719096319E-3</v>
      </c>
      <c r="H58" s="54">
        <v>204</v>
      </c>
      <c r="I58" s="56">
        <v>1.0217331147959726E-3</v>
      </c>
      <c r="J58" s="57"/>
      <c r="K58" s="58">
        <f t="shared" si="3"/>
        <v>-943.5</v>
      </c>
      <c r="L58" s="59">
        <f t="shared" si="4"/>
        <v>0</v>
      </c>
      <c r="M58" s="60"/>
      <c r="N58" s="51"/>
      <c r="O58" s="61" t="s">
        <v>72</v>
      </c>
      <c r="P58" s="62"/>
      <c r="Q58" s="114">
        <v>2448</v>
      </c>
      <c r="R58" s="55">
        <f t="shared" si="5"/>
        <v>1.090579618252851E-3</v>
      </c>
      <c r="S58" s="54">
        <v>13770</v>
      </c>
      <c r="T58" s="55">
        <v>6.5358361557671732E-3</v>
      </c>
      <c r="U58" s="54">
        <v>10668.54</v>
      </c>
      <c r="V58" s="56">
        <v>5.5840569864055818E-3</v>
      </c>
      <c r="W58" s="57"/>
      <c r="X58" s="58">
        <f t="shared" si="6"/>
        <v>-11322</v>
      </c>
      <c r="Y58" s="59">
        <f t="shared" si="7"/>
        <v>-8220.5400000000009</v>
      </c>
    </row>
    <row r="59" spans="1:25" s="9" customFormat="1">
      <c r="A59" s="1" t="e">
        <f>#REF!</f>
        <v>#REF!</v>
      </c>
      <c r="B59" s="2" t="s">
        <v>73</v>
      </c>
      <c r="C59" s="8"/>
      <c r="D59" s="114">
        <v>-1877</v>
      </c>
      <c r="E59" s="55">
        <f t="shared" si="2"/>
        <v>-9.7286504713575226E-3</v>
      </c>
      <c r="F59" s="54">
        <v>522.75</v>
      </c>
      <c r="G59" s="55">
        <v>2.9466669349810545E-3</v>
      </c>
      <c r="H59" s="54">
        <v>720</v>
      </c>
      <c r="I59" s="56">
        <v>3.6061168757504916E-3</v>
      </c>
      <c r="J59" s="57"/>
      <c r="K59" s="58">
        <f t="shared" si="3"/>
        <v>-2399.75</v>
      </c>
      <c r="L59" s="59">
        <f t="shared" si="4"/>
        <v>-2597</v>
      </c>
      <c r="M59" s="60"/>
      <c r="N59" s="51"/>
      <c r="O59" s="61" t="s">
        <v>74</v>
      </c>
      <c r="P59" s="62"/>
      <c r="Q59" s="114">
        <v>6046.92</v>
      </c>
      <c r="R59" s="55">
        <f t="shared" si="5"/>
        <v>2.6938920364401675E-3</v>
      </c>
      <c r="S59" s="54">
        <v>6273</v>
      </c>
      <c r="T59" s="55">
        <v>2.9774364709606012E-3</v>
      </c>
      <c r="U59" s="54">
        <v>2926</v>
      </c>
      <c r="V59" s="56">
        <v>1.5315076610504092E-3</v>
      </c>
      <c r="W59" s="57"/>
      <c r="X59" s="58">
        <f t="shared" si="6"/>
        <v>-226.07999999999993</v>
      </c>
      <c r="Y59" s="59">
        <f t="shared" si="7"/>
        <v>3120.92</v>
      </c>
    </row>
    <row r="60" spans="1:25" s="9" customFormat="1">
      <c r="A60" s="1" t="e">
        <f>#REF!</f>
        <v>#REF!</v>
      </c>
      <c r="B60" s="2" t="s">
        <v>75</v>
      </c>
      <c r="C60" s="8"/>
      <c r="D60" s="114">
        <v>8536.09</v>
      </c>
      <c r="E60" s="55">
        <f t="shared" si="2"/>
        <v>4.4243279702743867E-2</v>
      </c>
      <c r="F60" s="54">
        <v>9000</v>
      </c>
      <c r="G60" s="55">
        <v>5.0731711936546131E-2</v>
      </c>
      <c r="H60" s="54">
        <v>8376.65</v>
      </c>
      <c r="I60" s="56">
        <v>4.1954415176743552E-2</v>
      </c>
      <c r="J60" s="57"/>
      <c r="K60" s="58">
        <f t="shared" si="3"/>
        <v>-463.90999999999985</v>
      </c>
      <c r="L60" s="59">
        <f t="shared" si="4"/>
        <v>159.44000000000051</v>
      </c>
      <c r="M60" s="60"/>
      <c r="N60" s="51"/>
      <c r="O60" s="61" t="s">
        <v>76</v>
      </c>
      <c r="P60" s="62"/>
      <c r="Q60" s="114">
        <v>104635.73</v>
      </c>
      <c r="R60" s="55">
        <f t="shared" si="5"/>
        <v>4.6615030424431533E-2</v>
      </c>
      <c r="S60" s="54">
        <v>108000</v>
      </c>
      <c r="T60" s="55">
        <v>5.1261460045232736E-2</v>
      </c>
      <c r="U60" s="54">
        <v>106300.50999999998</v>
      </c>
      <c r="V60" s="56">
        <v>5.5639113273604102E-2</v>
      </c>
      <c r="W60" s="57"/>
      <c r="X60" s="58">
        <f t="shared" si="6"/>
        <v>-3364.2700000000041</v>
      </c>
      <c r="Y60" s="59">
        <f t="shared" si="7"/>
        <v>-1664.7799999999843</v>
      </c>
    </row>
    <row r="61" spans="1:25" s="9" customFormat="1">
      <c r="A61" s="1" t="e">
        <f>#REF!</f>
        <v>#REF!</v>
      </c>
      <c r="B61" s="2" t="s">
        <v>77</v>
      </c>
      <c r="C61" s="8"/>
      <c r="D61" s="114">
        <v>0</v>
      </c>
      <c r="E61" s="55">
        <f t="shared" si="2"/>
        <v>0</v>
      </c>
      <c r="F61" s="54">
        <v>0</v>
      </c>
      <c r="G61" s="55">
        <v>0</v>
      </c>
      <c r="H61" s="54">
        <v>0</v>
      </c>
      <c r="I61" s="56">
        <v>0</v>
      </c>
      <c r="J61" s="57"/>
      <c r="K61" s="58">
        <f t="shared" si="3"/>
        <v>0</v>
      </c>
      <c r="L61" s="59">
        <f t="shared" si="4"/>
        <v>0</v>
      </c>
      <c r="M61" s="60"/>
      <c r="N61" s="51"/>
      <c r="O61" s="61" t="s">
        <v>78</v>
      </c>
      <c r="P61" s="62"/>
      <c r="Q61" s="114">
        <v>4.9999999999272404E-2</v>
      </c>
      <c r="R61" s="55">
        <f t="shared" si="5"/>
        <v>2.227491050320631E-8</v>
      </c>
      <c r="S61" s="54">
        <v>0</v>
      </c>
      <c r="T61" s="55">
        <v>0</v>
      </c>
      <c r="U61" s="54">
        <v>0</v>
      </c>
      <c r="V61" s="56">
        <v>0</v>
      </c>
      <c r="W61" s="57"/>
      <c r="X61" s="58">
        <f t="shared" si="6"/>
        <v>4.9999999999272404E-2</v>
      </c>
      <c r="Y61" s="59">
        <f t="shared" si="7"/>
        <v>4.9999999999272404E-2</v>
      </c>
    </row>
    <row r="62" spans="1:25" s="9" customFormat="1">
      <c r="A62" s="1" t="e">
        <f>#REF!</f>
        <v>#REF!</v>
      </c>
      <c r="B62" s="2" t="s">
        <v>79</v>
      </c>
      <c r="C62" s="8"/>
      <c r="D62" s="114">
        <v>0</v>
      </c>
      <c r="E62" s="55">
        <f t="shared" si="2"/>
        <v>0</v>
      </c>
      <c r="F62" s="54">
        <v>0</v>
      </c>
      <c r="G62" s="55">
        <v>0</v>
      </c>
      <c r="H62" s="54">
        <v>0</v>
      </c>
      <c r="I62" s="56">
        <v>0</v>
      </c>
      <c r="J62" s="57"/>
      <c r="K62" s="58">
        <f t="shared" si="3"/>
        <v>0</v>
      </c>
      <c r="L62" s="59">
        <f t="shared" si="4"/>
        <v>0</v>
      </c>
      <c r="M62" s="60"/>
      <c r="N62" s="51"/>
      <c r="O62" s="61" t="s">
        <v>80</v>
      </c>
      <c r="P62" s="62"/>
      <c r="Q62" s="114">
        <v>0</v>
      </c>
      <c r="R62" s="55">
        <f t="shared" si="5"/>
        <v>0</v>
      </c>
      <c r="S62" s="54">
        <v>0</v>
      </c>
      <c r="T62" s="55">
        <v>0</v>
      </c>
      <c r="U62" s="54">
        <v>0</v>
      </c>
      <c r="V62" s="56">
        <v>0</v>
      </c>
      <c r="W62" s="57"/>
      <c r="X62" s="58">
        <f t="shared" si="6"/>
        <v>0</v>
      </c>
      <c r="Y62" s="59">
        <f t="shared" si="7"/>
        <v>0</v>
      </c>
    </row>
    <row r="63" spans="1:25" s="9" customFormat="1">
      <c r="A63" s="1" t="e">
        <f>#REF!</f>
        <v>#REF!</v>
      </c>
      <c r="B63" s="2"/>
      <c r="C63" s="8"/>
      <c r="D63" s="136"/>
      <c r="E63" s="137"/>
      <c r="F63" s="136"/>
      <c r="G63" s="137"/>
      <c r="H63" s="136"/>
      <c r="I63" s="138"/>
      <c r="J63" s="130"/>
      <c r="K63" s="194"/>
      <c r="L63" s="195"/>
      <c r="M63" s="196"/>
      <c r="N63" s="51"/>
      <c r="O63" s="141"/>
      <c r="P63" s="10"/>
      <c r="Q63" s="136"/>
      <c r="R63" s="137"/>
      <c r="S63" s="136"/>
      <c r="T63" s="137"/>
      <c r="U63" s="136"/>
      <c r="V63" s="138"/>
      <c r="W63" s="130"/>
      <c r="X63" s="194"/>
      <c r="Y63" s="195"/>
    </row>
    <row r="64" spans="1:25" s="9" customFormat="1">
      <c r="A64" s="1" t="e">
        <f>#REF!</f>
        <v>#REF!</v>
      </c>
      <c r="B64" s="2"/>
      <c r="C64" s="8"/>
      <c r="D64" s="142"/>
      <c r="E64" s="143"/>
      <c r="F64" s="142"/>
      <c r="G64" s="144"/>
      <c r="H64" s="142"/>
      <c r="I64" s="144"/>
      <c r="J64" s="130"/>
      <c r="K64" s="198"/>
      <c r="L64" s="199"/>
      <c r="M64" s="196"/>
      <c r="N64" s="46"/>
      <c r="O64" s="147"/>
      <c r="P64" s="10"/>
      <c r="Q64" s="142"/>
      <c r="R64" s="143"/>
      <c r="S64" s="142"/>
      <c r="T64" s="144"/>
      <c r="U64" s="142"/>
      <c r="V64" s="144"/>
      <c r="W64" s="130"/>
      <c r="X64" s="198"/>
      <c r="Y64" s="199"/>
    </row>
    <row r="65" spans="1:25" s="95" customFormat="1">
      <c r="A65" s="1" t="e">
        <f>#REF!</f>
        <v>#REF!</v>
      </c>
      <c r="B65" s="83" t="s">
        <v>81</v>
      </c>
      <c r="C65" s="84"/>
      <c r="D65" s="85">
        <v>192935.28999999998</v>
      </c>
      <c r="E65" s="86">
        <f>D65/D$65</f>
        <v>1</v>
      </c>
      <c r="F65" s="85">
        <v>177403.83</v>
      </c>
      <c r="G65" s="87">
        <v>1</v>
      </c>
      <c r="H65" s="85">
        <v>199660.75</v>
      </c>
      <c r="I65" s="87">
        <v>1</v>
      </c>
      <c r="J65" s="88"/>
      <c r="K65" s="89">
        <f>D65-F65</f>
        <v>15531.459999999992</v>
      </c>
      <c r="L65" s="90">
        <f>D65-H65</f>
        <v>-6725.460000000021</v>
      </c>
      <c r="M65" s="91"/>
      <c r="N65" s="92"/>
      <c r="O65" s="93" t="s">
        <v>28</v>
      </c>
      <c r="P65" s="94"/>
      <c r="Q65" s="165">
        <v>2244677.9300000002</v>
      </c>
      <c r="R65" s="86">
        <f>Q65/Q$65</f>
        <v>1</v>
      </c>
      <c r="S65" s="85">
        <v>2106845.96</v>
      </c>
      <c r="T65" s="87">
        <v>1</v>
      </c>
      <c r="U65" s="85">
        <v>1910535.6600000001</v>
      </c>
      <c r="V65" s="87">
        <v>1</v>
      </c>
      <c r="W65" s="88"/>
      <c r="X65" s="89">
        <f>Q65-S65</f>
        <v>137831.9700000002</v>
      </c>
      <c r="Y65" s="90">
        <f>Q65-U65</f>
        <v>334142.27</v>
      </c>
    </row>
    <row r="66" spans="1:25" s="9" customFormat="1">
      <c r="A66" s="1" t="e">
        <f>#REF!</f>
        <v>#REF!</v>
      </c>
      <c r="B66" s="2"/>
      <c r="C66" s="8"/>
      <c r="D66" s="106"/>
      <c r="E66" s="22"/>
      <c r="F66" s="106"/>
      <c r="G66" s="107"/>
      <c r="H66" s="106"/>
      <c r="I66" s="107"/>
      <c r="J66" s="10"/>
      <c r="K66" s="106"/>
      <c r="L66" s="107"/>
      <c r="M66" s="10"/>
      <c r="N66" s="106"/>
      <c r="O66" s="107"/>
      <c r="P66" s="10"/>
      <c r="Q66" s="100"/>
      <c r="R66" s="182"/>
      <c r="S66" s="100"/>
      <c r="T66" s="183"/>
      <c r="U66" s="100"/>
      <c r="V66" s="107"/>
      <c r="W66" s="10"/>
      <c r="X66" s="106"/>
      <c r="Y66" s="107"/>
    </row>
    <row r="67" spans="1:25" s="9" customFormat="1">
      <c r="A67" s="1" t="e">
        <f>#REF!</f>
        <v>#REF!</v>
      </c>
      <c r="B67" s="2"/>
      <c r="C67" s="8"/>
      <c r="J67" s="10"/>
      <c r="M67" s="10"/>
      <c r="P67" s="10"/>
      <c r="W67" s="10"/>
    </row>
    <row r="68" spans="1:25" s="9" customFormat="1">
      <c r="A68" s="1" t="e">
        <f>#REF!</f>
        <v>#REF!</v>
      </c>
      <c r="B68" s="2"/>
      <c r="C68" s="8"/>
      <c r="J68" s="10"/>
      <c r="M68" s="10"/>
      <c r="P68" s="10"/>
      <c r="W68" s="10"/>
    </row>
    <row r="69" spans="1:25" s="9" customFormat="1">
      <c r="A69" s="1" t="e">
        <f>#REF!</f>
        <v>#REF!</v>
      </c>
      <c r="B69" s="2"/>
      <c r="C69" s="8"/>
      <c r="J69" s="10"/>
      <c r="K69" s="808" t="s">
        <v>14</v>
      </c>
      <c r="L69" s="808"/>
      <c r="M69" s="37"/>
      <c r="N69" s="809" t="s">
        <v>82</v>
      </c>
      <c r="O69" s="810"/>
      <c r="P69" s="38"/>
      <c r="W69" s="10"/>
      <c r="X69" s="814" t="s">
        <v>14</v>
      </c>
      <c r="Y69" s="815"/>
    </row>
    <row r="70" spans="1:25" s="9" customFormat="1">
      <c r="A70" s="1" t="e">
        <f>#REF!</f>
        <v>#REF!</v>
      </c>
      <c r="B70" s="2"/>
      <c r="C70" s="8"/>
      <c r="D70" s="39" t="str">
        <f>D50</f>
        <v>Forecast</v>
      </c>
      <c r="E70" s="40" t="s">
        <v>18</v>
      </c>
      <c r="F70" s="39" t="s">
        <v>19</v>
      </c>
      <c r="G70" s="40" t="s">
        <v>18</v>
      </c>
      <c r="H70" s="39" t="s">
        <v>20</v>
      </c>
      <c r="I70" s="40" t="s">
        <v>18</v>
      </c>
      <c r="J70" s="41"/>
      <c r="K70" s="42" t="s">
        <v>21</v>
      </c>
      <c r="L70" s="43" t="s">
        <v>22</v>
      </c>
      <c r="M70" s="37"/>
      <c r="N70" s="811"/>
      <c r="O70" s="812"/>
      <c r="P70" s="38"/>
      <c r="Q70" s="39" t="str">
        <f>Q50</f>
        <v>Forecast</v>
      </c>
      <c r="R70" s="40" t="s">
        <v>18</v>
      </c>
      <c r="S70" s="39" t="s">
        <v>19</v>
      </c>
      <c r="T70" s="40" t="s">
        <v>18</v>
      </c>
      <c r="U70" s="39" t="s">
        <v>20</v>
      </c>
      <c r="V70" s="40" t="s">
        <v>18</v>
      </c>
      <c r="W70" s="41"/>
      <c r="X70" s="42" t="s">
        <v>21</v>
      </c>
      <c r="Y70" s="43" t="s">
        <v>22</v>
      </c>
    </row>
    <row r="71" spans="1:25" s="9" customFormat="1">
      <c r="A71" s="1" t="e">
        <f>#REF!</f>
        <v>#REF!</v>
      </c>
      <c r="B71" s="2" t="s">
        <v>83</v>
      </c>
      <c r="C71" s="8"/>
      <c r="D71" s="114">
        <v>7616.93</v>
      </c>
      <c r="E71" s="55">
        <f t="shared" ref="E71:E93" si="8">D71/D$65</f>
        <v>3.9479195330206315E-2</v>
      </c>
      <c r="F71" s="54">
        <v>8000</v>
      </c>
      <c r="G71" s="55">
        <v>4.5094855054707672E-2</v>
      </c>
      <c r="H71" s="54">
        <v>6774.6</v>
      </c>
      <c r="I71" s="78">
        <v>3.3930554703415668E-2</v>
      </c>
      <c r="J71" s="57"/>
      <c r="K71" s="202">
        <f t="shared" ref="K71:K78" si="9">D71-F71</f>
        <v>-383.06999999999971</v>
      </c>
      <c r="L71" s="203">
        <f t="shared" ref="L71:L78" si="10">D71-H71</f>
        <v>842.32999999999993</v>
      </c>
      <c r="M71" s="60"/>
      <c r="N71" s="51"/>
      <c r="O71" s="61" t="s">
        <v>84</v>
      </c>
      <c r="P71" s="62"/>
      <c r="Q71" s="114">
        <v>91777.949999999983</v>
      </c>
      <c r="R71" s="55">
        <f t="shared" ref="R71:R93" si="11">Q71/Q$65</f>
        <v>4.0886912448949847E-2</v>
      </c>
      <c r="S71" s="54">
        <v>96000</v>
      </c>
      <c r="T71" s="55">
        <v>4.5565742262429099E-2</v>
      </c>
      <c r="U71" s="54">
        <v>74472.33</v>
      </c>
      <c r="V71" s="56">
        <v>3.8979816791276219E-2</v>
      </c>
      <c r="W71" s="57"/>
      <c r="X71" s="202">
        <f t="shared" ref="X71:X78" si="12">Q71-S71</f>
        <v>-4222.0500000000175</v>
      </c>
      <c r="Y71" s="203">
        <f t="shared" ref="Y71:Y78" si="13">Q71-U71</f>
        <v>17305.619999999981</v>
      </c>
    </row>
    <row r="72" spans="1:25" s="9" customFormat="1">
      <c r="A72" s="1" t="e">
        <f>#REF!</f>
        <v>#REF!</v>
      </c>
      <c r="B72" s="2" t="s">
        <v>85</v>
      </c>
      <c r="C72" s="8"/>
      <c r="D72" s="114">
        <v>193.49</v>
      </c>
      <c r="E72" s="55">
        <f t="shared" si="8"/>
        <v>1.0028751090585867E-3</v>
      </c>
      <c r="F72" s="54">
        <v>300</v>
      </c>
      <c r="G72" s="55">
        <v>1.6910570645515377E-3</v>
      </c>
      <c r="H72" s="54">
        <v>2427.35</v>
      </c>
      <c r="I72" s="56">
        <v>1.2157371942156884E-2</v>
      </c>
      <c r="J72" s="57"/>
      <c r="K72" s="58">
        <f t="shared" si="9"/>
        <v>-106.50999999999999</v>
      </c>
      <c r="L72" s="59">
        <f t="shared" si="10"/>
        <v>-2233.8599999999997</v>
      </c>
      <c r="M72" s="60"/>
      <c r="N72" s="51"/>
      <c r="O72" s="61" t="s">
        <v>86</v>
      </c>
      <c r="P72" s="62"/>
      <c r="Q72" s="114">
        <v>2470.0199999999995</v>
      </c>
      <c r="R72" s="55">
        <f t="shared" si="11"/>
        <v>1.1003894888386057E-3</v>
      </c>
      <c r="S72" s="54">
        <v>3600</v>
      </c>
      <c r="T72" s="55">
        <v>1.708715334841091E-3</v>
      </c>
      <c r="U72" s="54">
        <v>5520.35</v>
      </c>
      <c r="V72" s="56">
        <v>2.8894252620231126E-3</v>
      </c>
      <c r="W72" s="57"/>
      <c r="X72" s="58">
        <f t="shared" si="12"/>
        <v>-1129.9800000000005</v>
      </c>
      <c r="Y72" s="59">
        <f t="shared" si="13"/>
        <v>-3050.3300000000008</v>
      </c>
    </row>
    <row r="73" spans="1:25" s="9" customFormat="1">
      <c r="A73" s="1" t="e">
        <f>#REF!</f>
        <v>#REF!</v>
      </c>
      <c r="B73" s="2" t="s">
        <v>87</v>
      </c>
      <c r="C73" s="8"/>
      <c r="D73" s="114">
        <v>0</v>
      </c>
      <c r="E73" s="55">
        <f>D73/D$65</f>
        <v>0</v>
      </c>
      <c r="F73" s="54">
        <v>150</v>
      </c>
      <c r="G73" s="55">
        <v>8.4552853227576883E-4</v>
      </c>
      <c r="H73" s="54">
        <v>154.9</v>
      </c>
      <c r="I73" s="56">
        <v>7.7581597785243218E-4</v>
      </c>
      <c r="J73" s="57"/>
      <c r="K73" s="58">
        <f t="shared" si="9"/>
        <v>-150</v>
      </c>
      <c r="L73" s="59">
        <f t="shared" si="10"/>
        <v>-154.9</v>
      </c>
      <c r="M73" s="60"/>
      <c r="N73" s="51"/>
      <c r="O73" s="61" t="s">
        <v>88</v>
      </c>
      <c r="P73" s="62"/>
      <c r="Q73" s="114">
        <v>2368.4300000000003</v>
      </c>
      <c r="R73" s="55">
        <f>Q73/Q$65</f>
        <v>1.0551313256775329E-3</v>
      </c>
      <c r="S73" s="54">
        <v>1800</v>
      </c>
      <c r="T73" s="55">
        <v>8.5435766742054551E-4</v>
      </c>
      <c r="U73" s="54">
        <v>1503.95</v>
      </c>
      <c r="V73" s="56">
        <v>7.8718760999205845E-4</v>
      </c>
      <c r="W73" s="57"/>
      <c r="X73" s="58">
        <f t="shared" si="12"/>
        <v>568.43000000000029</v>
      </c>
      <c r="Y73" s="59">
        <f t="shared" si="13"/>
        <v>864.48000000000025</v>
      </c>
    </row>
    <row r="74" spans="1:25" s="9" customFormat="1">
      <c r="A74" s="1" t="e">
        <f>#REF!</f>
        <v>#REF!</v>
      </c>
      <c r="B74" s="2" t="s">
        <v>89</v>
      </c>
      <c r="C74" s="8"/>
      <c r="D74" s="114">
        <v>235.8</v>
      </c>
      <c r="E74" s="55">
        <f>D74/D$65</f>
        <v>1.2221714337485902E-3</v>
      </c>
      <c r="F74" s="54">
        <v>150</v>
      </c>
      <c r="G74" s="55">
        <v>8.4552853227576883E-4</v>
      </c>
      <c r="H74" s="54">
        <v>0</v>
      </c>
      <c r="I74" s="56">
        <v>0</v>
      </c>
      <c r="J74" s="57"/>
      <c r="K74" s="58">
        <f t="shared" si="9"/>
        <v>85.800000000000011</v>
      </c>
      <c r="L74" s="59">
        <f t="shared" si="10"/>
        <v>235.8</v>
      </c>
      <c r="M74" s="60"/>
      <c r="N74" s="51"/>
      <c r="O74" s="61" t="s">
        <v>90</v>
      </c>
      <c r="P74" s="62"/>
      <c r="Q74" s="114">
        <v>1749.77</v>
      </c>
      <c r="R74" s="55">
        <f>Q74/Q$65</f>
        <v>7.795194030352496E-4</v>
      </c>
      <c r="S74" s="54">
        <v>1800</v>
      </c>
      <c r="T74" s="55">
        <v>8.5435766742054551E-4</v>
      </c>
      <c r="U74" s="54">
        <v>1157.2200000000003</v>
      </c>
      <c r="V74" s="56">
        <v>6.0570447557100303E-4</v>
      </c>
      <c r="W74" s="57"/>
      <c r="X74" s="58">
        <f t="shared" si="12"/>
        <v>-50.230000000000018</v>
      </c>
      <c r="Y74" s="59">
        <f t="shared" si="13"/>
        <v>592.54999999999973</v>
      </c>
    </row>
    <row r="75" spans="1:25" s="9" customFormat="1">
      <c r="A75" s="1" t="e">
        <f>#REF!</f>
        <v>#REF!</v>
      </c>
      <c r="B75" s="2" t="s">
        <v>91</v>
      </c>
      <c r="C75" s="8"/>
      <c r="D75" s="114">
        <v>374.69</v>
      </c>
      <c r="E75" s="55">
        <f t="shared" si="8"/>
        <v>1.9420501039493607E-3</v>
      </c>
      <c r="F75" s="54">
        <v>330</v>
      </c>
      <c r="G75" s="55">
        <v>1.8601627710066915E-3</v>
      </c>
      <c r="H75" s="54">
        <v>220.87</v>
      </c>
      <c r="I75" s="56">
        <v>1.106226436593071E-3</v>
      </c>
      <c r="J75" s="57"/>
      <c r="K75" s="58">
        <f t="shared" si="9"/>
        <v>44.69</v>
      </c>
      <c r="L75" s="59">
        <f t="shared" si="10"/>
        <v>153.82</v>
      </c>
      <c r="M75" s="60"/>
      <c r="N75" s="51"/>
      <c r="O75" s="61" t="s">
        <v>92</v>
      </c>
      <c r="P75" s="62"/>
      <c r="Q75" s="114">
        <v>3961.69</v>
      </c>
      <c r="R75" s="55">
        <f t="shared" si="11"/>
        <v>1.7649258038546314E-3</v>
      </c>
      <c r="S75" s="54">
        <v>3960</v>
      </c>
      <c r="T75" s="55">
        <v>1.8795868683252003E-3</v>
      </c>
      <c r="U75" s="54">
        <v>3652.2099999999991</v>
      </c>
      <c r="V75" s="56">
        <v>1.9116157193318228E-3</v>
      </c>
      <c r="W75" s="57"/>
      <c r="X75" s="58">
        <f t="shared" si="12"/>
        <v>1.6900000000000546</v>
      </c>
      <c r="Y75" s="59">
        <f t="shared" si="13"/>
        <v>309.48000000000093</v>
      </c>
    </row>
    <row r="76" spans="1:25" s="9" customFormat="1">
      <c r="A76" s="1" t="e">
        <f>#REF!</f>
        <v>#REF!</v>
      </c>
      <c r="B76" s="2" t="s">
        <v>93</v>
      </c>
      <c r="C76" s="8"/>
      <c r="D76" s="114">
        <v>517.5</v>
      </c>
      <c r="E76" s="55">
        <f t="shared" si="8"/>
        <v>2.6822464671963334E-3</v>
      </c>
      <c r="F76" s="54">
        <v>525</v>
      </c>
      <c r="G76" s="55">
        <v>2.9593498629651911E-3</v>
      </c>
      <c r="H76" s="54">
        <v>0</v>
      </c>
      <c r="I76" s="56">
        <v>0</v>
      </c>
      <c r="J76" s="57"/>
      <c r="K76" s="58">
        <f t="shared" si="9"/>
        <v>-7.5</v>
      </c>
      <c r="L76" s="59">
        <f t="shared" si="10"/>
        <v>517.5</v>
      </c>
      <c r="M76" s="60"/>
      <c r="N76" s="51"/>
      <c r="O76" s="61" t="s">
        <v>94</v>
      </c>
      <c r="P76" s="62"/>
      <c r="Q76" s="114">
        <v>517.5</v>
      </c>
      <c r="R76" s="55">
        <f t="shared" si="11"/>
        <v>2.3054532371154021E-4</v>
      </c>
      <c r="S76" s="54">
        <v>525</v>
      </c>
      <c r="T76" s="55">
        <v>2.4918765299765914E-4</v>
      </c>
      <c r="U76" s="54">
        <v>0</v>
      </c>
      <c r="V76" s="56">
        <v>0</v>
      </c>
      <c r="W76" s="57"/>
      <c r="X76" s="58">
        <f t="shared" si="12"/>
        <v>-7.5</v>
      </c>
      <c r="Y76" s="59">
        <f t="shared" si="13"/>
        <v>517.5</v>
      </c>
    </row>
    <row r="77" spans="1:25" s="9" customFormat="1">
      <c r="A77" s="1" t="e">
        <f>#REF!</f>
        <v>#REF!</v>
      </c>
      <c r="B77" s="2" t="s">
        <v>95</v>
      </c>
      <c r="C77" s="8"/>
      <c r="D77" s="114">
        <v>969.48</v>
      </c>
      <c r="E77" s="55">
        <f t="shared" si="8"/>
        <v>5.0248972077632879E-3</v>
      </c>
      <c r="F77" s="54">
        <v>700</v>
      </c>
      <c r="G77" s="55">
        <v>3.9457998172869211E-3</v>
      </c>
      <c r="H77" s="54">
        <v>3820.31</v>
      </c>
      <c r="I77" s="56">
        <v>1.9134006057775502E-2</v>
      </c>
      <c r="J77" s="57"/>
      <c r="K77" s="58">
        <f t="shared" si="9"/>
        <v>269.48</v>
      </c>
      <c r="L77" s="59">
        <f t="shared" si="10"/>
        <v>-2850.83</v>
      </c>
      <c r="M77" s="60"/>
      <c r="N77" s="51"/>
      <c r="O77" s="61" t="s">
        <v>96</v>
      </c>
      <c r="P77" s="62"/>
      <c r="Q77" s="114">
        <v>10338.449999999999</v>
      </c>
      <c r="R77" s="55">
        <f t="shared" si="11"/>
        <v>4.6057609699044879E-3</v>
      </c>
      <c r="S77" s="54">
        <v>8400</v>
      </c>
      <c r="T77" s="55">
        <v>3.9870024479625463E-3</v>
      </c>
      <c r="U77" s="54">
        <v>7671.59</v>
      </c>
      <c r="V77" s="56">
        <v>4.0154131433484995E-3</v>
      </c>
      <c r="W77" s="57"/>
      <c r="X77" s="58">
        <f t="shared" si="12"/>
        <v>1938.4499999999989</v>
      </c>
      <c r="Y77" s="59">
        <f t="shared" si="13"/>
        <v>2666.8599999999988</v>
      </c>
    </row>
    <row r="78" spans="1:25" s="9" customFormat="1">
      <c r="A78" s="1" t="e">
        <f>#REF!</f>
        <v>#REF!</v>
      </c>
      <c r="B78" s="2" t="s">
        <v>97</v>
      </c>
      <c r="C78" s="8"/>
      <c r="D78" s="114">
        <v>819.82999999999993</v>
      </c>
      <c r="E78" s="55">
        <f t="shared" si="8"/>
        <v>4.2492485433846755E-3</v>
      </c>
      <c r="F78" s="54">
        <v>775</v>
      </c>
      <c r="G78" s="55">
        <v>4.3685640834248054E-3</v>
      </c>
      <c r="H78" s="54">
        <v>787.71</v>
      </c>
      <c r="I78" s="56">
        <v>3.9452421169408614E-3</v>
      </c>
      <c r="J78" s="57"/>
      <c r="K78" s="58">
        <f t="shared" si="9"/>
        <v>44.829999999999927</v>
      </c>
      <c r="L78" s="59">
        <f t="shared" si="10"/>
        <v>32.119999999999891</v>
      </c>
      <c r="M78" s="60"/>
      <c r="N78" s="51"/>
      <c r="O78" s="61" t="s">
        <v>98</v>
      </c>
      <c r="P78" s="62"/>
      <c r="Q78" s="114">
        <v>12296.060000000001</v>
      </c>
      <c r="R78" s="55">
        <f t="shared" si="11"/>
        <v>5.4778727209208143E-3</v>
      </c>
      <c r="S78" s="54">
        <v>9300</v>
      </c>
      <c r="T78" s="55">
        <v>4.4141812816728184E-3</v>
      </c>
      <c r="U78" s="54">
        <v>8992.34</v>
      </c>
      <c r="V78" s="56">
        <v>4.7067114151640591E-3</v>
      </c>
      <c r="W78" s="57"/>
      <c r="X78" s="58">
        <f t="shared" si="12"/>
        <v>2996.0600000000013</v>
      </c>
      <c r="Y78" s="59">
        <f t="shared" si="13"/>
        <v>3303.7200000000012</v>
      </c>
    </row>
    <row r="79" spans="1:25" s="9" customFormat="1">
      <c r="A79" s="1" t="e">
        <f>#REF!</f>
        <v>#REF!</v>
      </c>
      <c r="B79" s="2"/>
      <c r="C79" s="8"/>
      <c r="D79" s="204"/>
      <c r="E79" s="205"/>
      <c r="F79" s="204"/>
      <c r="G79" s="205"/>
      <c r="H79" s="204"/>
      <c r="I79" s="206"/>
      <c r="J79" s="57"/>
      <c r="K79" s="207"/>
      <c r="L79" s="208"/>
      <c r="M79" s="209"/>
      <c r="N79" s="106"/>
      <c r="O79" s="210"/>
      <c r="P79" s="62"/>
      <c r="Q79" s="204"/>
      <c r="R79" s="205"/>
      <c r="S79" s="204"/>
      <c r="T79" s="205"/>
      <c r="U79" s="204"/>
      <c r="V79" s="206"/>
      <c r="W79" s="57"/>
      <c r="X79" s="207"/>
      <c r="Y79" s="208"/>
    </row>
    <row r="80" spans="1:25" s="9" customFormat="1">
      <c r="A80" s="1" t="e">
        <f>#REF!</f>
        <v>#REF!</v>
      </c>
      <c r="B80" s="2"/>
      <c r="C80" s="8"/>
      <c r="D80" s="54"/>
      <c r="E80" s="55"/>
      <c r="F80" s="54"/>
      <c r="G80" s="55"/>
      <c r="H80" s="54"/>
      <c r="I80" s="56"/>
      <c r="J80" s="57"/>
      <c r="K80" s="211"/>
      <c r="L80" s="212"/>
      <c r="M80" s="209"/>
      <c r="N80" s="51"/>
      <c r="O80" s="61"/>
      <c r="P80" s="62"/>
      <c r="Q80" s="54"/>
      <c r="R80" s="55"/>
      <c r="S80" s="54"/>
      <c r="T80" s="55"/>
      <c r="U80" s="54"/>
      <c r="V80" s="56"/>
      <c r="W80" s="57"/>
      <c r="X80" s="211"/>
      <c r="Y80" s="212"/>
    </row>
    <row r="81" spans="1:35" s="95" customFormat="1">
      <c r="A81" s="1" t="e">
        <f>#REF!</f>
        <v>#REF!</v>
      </c>
      <c r="B81" s="83" t="s">
        <v>99</v>
      </c>
      <c r="C81" s="84"/>
      <c r="D81" s="85">
        <v>10727.72</v>
      </c>
      <c r="E81" s="86">
        <f t="shared" si="8"/>
        <v>5.5602684195307145E-2</v>
      </c>
      <c r="F81" s="85">
        <v>10930</v>
      </c>
      <c r="G81" s="86">
        <v>6.1610845718494359E-2</v>
      </c>
      <c r="H81" s="85">
        <v>14185.740000000002</v>
      </c>
      <c r="I81" s="87">
        <v>7.1049217234734424E-2</v>
      </c>
      <c r="J81" s="88"/>
      <c r="K81" s="89">
        <f>D81-F81</f>
        <v>-202.28000000000065</v>
      </c>
      <c r="L81" s="90">
        <f>D81-H81</f>
        <v>-3458.0200000000023</v>
      </c>
      <c r="M81" s="91"/>
      <c r="N81" s="92"/>
      <c r="O81" s="93" t="s">
        <v>100</v>
      </c>
      <c r="P81" s="94"/>
      <c r="Q81" s="165">
        <v>125479.87</v>
      </c>
      <c r="R81" s="86">
        <f t="shared" si="11"/>
        <v>5.5901057484892713E-2</v>
      </c>
      <c r="S81" s="85">
        <v>125385</v>
      </c>
      <c r="T81" s="86">
        <v>5.9513131183069501E-2</v>
      </c>
      <c r="U81" s="85">
        <v>102969.98999999999</v>
      </c>
      <c r="V81" s="87">
        <v>5.389587441670677E-2</v>
      </c>
      <c r="W81" s="88"/>
      <c r="X81" s="89">
        <f>Q81-S81</f>
        <v>94.869999999995343</v>
      </c>
      <c r="Y81" s="90">
        <f>Q81-U81</f>
        <v>22509.880000000005</v>
      </c>
    </row>
    <row r="82" spans="1:35" s="9" customFormat="1">
      <c r="A82" s="1" t="e">
        <f>#REF!</f>
        <v>#REF!</v>
      </c>
      <c r="B82" s="2"/>
      <c r="C82" s="8"/>
      <c r="D82" s="204"/>
      <c r="E82" s="205"/>
      <c r="F82" s="204"/>
      <c r="G82" s="205"/>
      <c r="H82" s="204"/>
      <c r="I82" s="206"/>
      <c r="J82" s="57"/>
      <c r="K82" s="207"/>
      <c r="L82" s="208"/>
      <c r="M82" s="209"/>
      <c r="N82" s="106"/>
      <c r="O82" s="210"/>
      <c r="P82" s="62"/>
      <c r="Q82" s="204"/>
      <c r="R82" s="205"/>
      <c r="S82" s="204"/>
      <c r="T82" s="205"/>
      <c r="U82" s="204"/>
      <c r="V82" s="206"/>
      <c r="W82" s="57"/>
      <c r="X82" s="207"/>
      <c r="Y82" s="208"/>
    </row>
    <row r="83" spans="1:35" s="9" customFormat="1">
      <c r="A83" s="1" t="e">
        <f>#REF!</f>
        <v>#REF!</v>
      </c>
      <c r="B83" s="2"/>
      <c r="C83" s="8"/>
      <c r="D83" s="54"/>
      <c r="E83" s="55"/>
      <c r="F83" s="54"/>
      <c r="G83" s="55"/>
      <c r="H83" s="54"/>
      <c r="I83" s="56"/>
      <c r="J83" s="57"/>
      <c r="K83" s="211"/>
      <c r="L83" s="212"/>
      <c r="M83" s="209"/>
      <c r="N83" s="51"/>
      <c r="O83" s="61"/>
      <c r="P83" s="62"/>
      <c r="Q83" s="54"/>
      <c r="R83" s="55"/>
      <c r="S83" s="54"/>
      <c r="T83" s="55"/>
      <c r="U83" s="54"/>
      <c r="V83" s="56"/>
      <c r="W83" s="57"/>
      <c r="X83" s="211"/>
      <c r="Y83" s="212"/>
    </row>
    <row r="84" spans="1:35" s="9" customFormat="1">
      <c r="A84" s="1" t="e">
        <f>#REF!</f>
        <v>#REF!</v>
      </c>
      <c r="B84" s="2" t="s">
        <v>101</v>
      </c>
      <c r="C84" s="8"/>
      <c r="D84" s="114">
        <v>201.65</v>
      </c>
      <c r="E84" s="55">
        <f t="shared" si="8"/>
        <v>1.0451690823384361E-3</v>
      </c>
      <c r="F84" s="54">
        <v>200</v>
      </c>
      <c r="G84" s="55">
        <v>1.1273713763676918E-3</v>
      </c>
      <c r="H84" s="54">
        <v>201.86</v>
      </c>
      <c r="I84" s="56">
        <v>1.0110149340819365E-3</v>
      </c>
      <c r="J84" s="57"/>
      <c r="K84" s="58">
        <f t="shared" ref="K84:K93" si="14">D84-F84</f>
        <v>1.6500000000000057</v>
      </c>
      <c r="L84" s="59">
        <f t="shared" ref="L84:L93" si="15">D84-H84</f>
        <v>-0.21000000000000796</v>
      </c>
      <c r="M84" s="60"/>
      <c r="N84" s="51"/>
      <c r="O84" s="61" t="s">
        <v>102</v>
      </c>
      <c r="P84" s="62"/>
      <c r="Q84" s="114">
        <v>2086.52</v>
      </c>
      <c r="R84" s="55">
        <f t="shared" si="11"/>
        <v>9.2954092527652724E-4</v>
      </c>
      <c r="S84" s="54">
        <v>2400</v>
      </c>
      <c r="T84" s="55">
        <v>1.1391435565607274E-3</v>
      </c>
      <c r="U84" s="54">
        <v>2049.4</v>
      </c>
      <c r="V84" s="56">
        <v>1.0726834588368794E-3</v>
      </c>
      <c r="W84" s="57"/>
      <c r="X84" s="58">
        <f t="shared" ref="X84:X93" si="16">Q84-S84</f>
        <v>-313.48</v>
      </c>
      <c r="Y84" s="59">
        <f t="shared" ref="Y84:Y93" si="17">Q84-U84</f>
        <v>37.119999999999891</v>
      </c>
    </row>
    <row r="85" spans="1:35" s="9" customFormat="1">
      <c r="A85" s="1" t="e">
        <f>#REF!</f>
        <v>#REF!</v>
      </c>
      <c r="B85" s="2" t="s">
        <v>103</v>
      </c>
      <c r="C85" s="8"/>
      <c r="D85" s="114">
        <v>0</v>
      </c>
      <c r="E85" s="55">
        <f t="shared" si="8"/>
        <v>0</v>
      </c>
      <c r="F85" s="54">
        <v>0</v>
      </c>
      <c r="G85" s="55">
        <v>0</v>
      </c>
      <c r="H85" s="54">
        <v>0</v>
      </c>
      <c r="I85" s="56">
        <v>0</v>
      </c>
      <c r="J85" s="57"/>
      <c r="K85" s="58">
        <f t="shared" si="14"/>
        <v>0</v>
      </c>
      <c r="L85" s="59">
        <f t="shared" si="15"/>
        <v>0</v>
      </c>
      <c r="M85" s="60"/>
      <c r="N85" s="51"/>
      <c r="O85" s="61" t="s">
        <v>104</v>
      </c>
      <c r="P85" s="62"/>
      <c r="Q85" s="114">
        <v>0</v>
      </c>
      <c r="R85" s="55">
        <f t="shared" si="11"/>
        <v>0</v>
      </c>
      <c r="S85" s="54">
        <v>0</v>
      </c>
      <c r="T85" s="55">
        <v>0</v>
      </c>
      <c r="U85" s="54">
        <v>0</v>
      </c>
      <c r="V85" s="56">
        <v>0</v>
      </c>
      <c r="W85" s="57"/>
      <c r="X85" s="58">
        <f t="shared" si="16"/>
        <v>0</v>
      </c>
      <c r="Y85" s="59">
        <f t="shared" si="17"/>
        <v>0</v>
      </c>
    </row>
    <row r="86" spans="1:35" s="9" customFormat="1">
      <c r="A86" s="1" t="e">
        <f>#REF!</f>
        <v>#REF!</v>
      </c>
      <c r="B86" s="2" t="s">
        <v>105</v>
      </c>
      <c r="C86" s="8"/>
      <c r="D86" s="114">
        <v>12551.656000000001</v>
      </c>
      <c r="E86" s="55">
        <f t="shared" si="8"/>
        <v>6.5056299446306601E-2</v>
      </c>
      <c r="F86" s="54">
        <v>4850</v>
      </c>
      <c r="G86" s="55">
        <v>2.7338755876916525E-2</v>
      </c>
      <c r="H86" s="54">
        <v>6184.54</v>
      </c>
      <c r="I86" s="56">
        <v>3.0975241753824927E-2</v>
      </c>
      <c r="J86" s="57"/>
      <c r="K86" s="58">
        <f t="shared" si="14"/>
        <v>7701.6560000000009</v>
      </c>
      <c r="L86" s="59">
        <f t="shared" si="15"/>
        <v>6367.1160000000009</v>
      </c>
      <c r="M86" s="60"/>
      <c r="N86" s="51"/>
      <c r="O86" s="61" t="s">
        <v>106</v>
      </c>
      <c r="P86" s="62"/>
      <c r="Q86" s="114">
        <v>119523.406</v>
      </c>
      <c r="R86" s="55">
        <f t="shared" si="11"/>
        <v>5.3247463434542695E-2</v>
      </c>
      <c r="S86" s="54">
        <v>58200</v>
      </c>
      <c r="T86" s="55">
        <v>2.7624231246597641E-2</v>
      </c>
      <c r="U86" s="54">
        <v>121255.55999999995</v>
      </c>
      <c r="V86" s="56">
        <v>6.3466787110375081E-2</v>
      </c>
      <c r="W86" s="57"/>
      <c r="X86" s="58">
        <f t="shared" si="16"/>
        <v>61323.406000000003</v>
      </c>
      <c r="Y86" s="59">
        <f t="shared" si="17"/>
        <v>-1732.1539999999513</v>
      </c>
    </row>
    <row r="87" spans="1:35" s="9" customFormat="1">
      <c r="A87" s="1" t="e">
        <f>#REF!</f>
        <v>#REF!</v>
      </c>
      <c r="B87" s="2" t="s">
        <v>107</v>
      </c>
      <c r="C87" s="8"/>
      <c r="D87" s="114">
        <v>140.01</v>
      </c>
      <c r="E87" s="55">
        <f t="shared" si="8"/>
        <v>7.2568372535682817E-4</v>
      </c>
      <c r="F87" s="54">
        <v>200</v>
      </c>
      <c r="G87" s="55">
        <v>1.1273713763676918E-3</v>
      </c>
      <c r="H87" s="54">
        <v>76.260000000000005</v>
      </c>
      <c r="I87" s="56">
        <v>3.8194787908990628E-4</v>
      </c>
      <c r="J87" s="57"/>
      <c r="K87" s="58">
        <f t="shared" si="14"/>
        <v>-59.990000000000009</v>
      </c>
      <c r="L87" s="59">
        <f t="shared" si="15"/>
        <v>63.749999999999986</v>
      </c>
      <c r="M87" s="60"/>
      <c r="N87" s="51"/>
      <c r="O87" s="61" t="s">
        <v>108</v>
      </c>
      <c r="P87" s="62"/>
      <c r="Q87" s="114">
        <v>1605.2799999999997</v>
      </c>
      <c r="R87" s="55">
        <f t="shared" si="11"/>
        <v>7.1514936666214725E-4</v>
      </c>
      <c r="S87" s="54">
        <v>2400</v>
      </c>
      <c r="T87" s="55">
        <v>1.1391435565607274E-3</v>
      </c>
      <c r="U87" s="54">
        <v>1636.1000000000001</v>
      </c>
      <c r="V87" s="56">
        <v>8.5635669317996402E-4</v>
      </c>
      <c r="W87" s="57"/>
      <c r="X87" s="58">
        <f t="shared" si="16"/>
        <v>-794.72000000000025</v>
      </c>
      <c r="Y87" s="59">
        <f t="shared" si="17"/>
        <v>-30.820000000000391</v>
      </c>
    </row>
    <row r="88" spans="1:35" s="9" customFormat="1">
      <c r="A88" s="1" t="e">
        <f>#REF!</f>
        <v>#REF!</v>
      </c>
      <c r="B88" s="2" t="s">
        <v>109</v>
      </c>
      <c r="C88" s="8"/>
      <c r="D88" s="114">
        <v>1947.96</v>
      </c>
      <c r="E88" s="55">
        <f t="shared" si="8"/>
        <v>1.0096442180173467E-2</v>
      </c>
      <c r="F88" s="54">
        <v>1915</v>
      </c>
      <c r="G88" s="55">
        <v>1.0794580928720649E-2</v>
      </c>
      <c r="H88" s="54">
        <v>1912.6</v>
      </c>
      <c r="I88" s="56">
        <v>9.5792488007783189E-3</v>
      </c>
      <c r="J88" s="57"/>
      <c r="K88" s="58">
        <f t="shared" si="14"/>
        <v>32.960000000000036</v>
      </c>
      <c r="L88" s="59">
        <f t="shared" si="15"/>
        <v>35.360000000000127</v>
      </c>
      <c r="M88" s="60"/>
      <c r="N88" s="51"/>
      <c r="O88" s="61" t="s">
        <v>110</v>
      </c>
      <c r="P88" s="62"/>
      <c r="Q88" s="114">
        <v>23587.019999999993</v>
      </c>
      <c r="R88" s="55">
        <f t="shared" si="11"/>
        <v>1.0507975190899655E-2</v>
      </c>
      <c r="S88" s="54">
        <v>22980</v>
      </c>
      <c r="T88" s="55">
        <v>1.0907299554068965E-2</v>
      </c>
      <c r="U88" s="54">
        <v>19685.88</v>
      </c>
      <c r="V88" s="56">
        <v>1.0303853737019491E-2</v>
      </c>
      <c r="W88" s="57"/>
      <c r="X88" s="58">
        <f t="shared" si="16"/>
        <v>607.01999999999316</v>
      </c>
      <c r="Y88" s="59">
        <f t="shared" si="17"/>
        <v>3901.1399999999921</v>
      </c>
    </row>
    <row r="89" spans="1:35" s="9" customFormat="1">
      <c r="A89" s="1" t="e">
        <f>#REF!</f>
        <v>#REF!</v>
      </c>
      <c r="B89" s="2" t="s">
        <v>111</v>
      </c>
      <c r="C89" s="8"/>
      <c r="D89" s="114">
        <v>5200</v>
      </c>
      <c r="E89" s="55">
        <f t="shared" si="8"/>
        <v>2.6952041795982481E-2</v>
      </c>
      <c r="F89" s="54">
        <v>3918</v>
      </c>
      <c r="G89" s="55">
        <v>2.2085205263043084E-2</v>
      </c>
      <c r="H89" s="54">
        <v>3550</v>
      </c>
      <c r="I89" s="56">
        <v>1.7780159595714232E-2</v>
      </c>
      <c r="J89" s="57"/>
      <c r="K89" s="58">
        <f t="shared" si="14"/>
        <v>1282</v>
      </c>
      <c r="L89" s="59">
        <f t="shared" si="15"/>
        <v>1650</v>
      </c>
      <c r="M89" s="60"/>
      <c r="N89" s="51"/>
      <c r="O89" s="61" t="s">
        <v>112</v>
      </c>
      <c r="P89" s="62"/>
      <c r="Q89" s="114">
        <v>44250</v>
      </c>
      <c r="R89" s="55">
        <f t="shared" si="11"/>
        <v>1.971329579562445E-2</v>
      </c>
      <c r="S89" s="54">
        <v>47016</v>
      </c>
      <c r="T89" s="55">
        <v>2.2315822273024651E-2</v>
      </c>
      <c r="U89" s="54">
        <v>46685.490000000005</v>
      </c>
      <c r="V89" s="56">
        <v>2.4435811891624155E-2</v>
      </c>
      <c r="W89" s="57"/>
      <c r="X89" s="58">
        <f t="shared" si="16"/>
        <v>-2766</v>
      </c>
      <c r="Y89" s="59">
        <f t="shared" si="17"/>
        <v>-2435.4900000000052</v>
      </c>
    </row>
    <row r="90" spans="1:35" s="9" customFormat="1">
      <c r="A90" s="1" t="e">
        <f>#REF!</f>
        <v>#REF!</v>
      </c>
      <c r="B90" s="2" t="s">
        <v>113</v>
      </c>
      <c r="C90" s="8"/>
      <c r="D90" s="114">
        <v>34778.239999999998</v>
      </c>
      <c r="E90" s="55">
        <f t="shared" si="8"/>
        <v>0.1802585727059057</v>
      </c>
      <c r="F90" s="54">
        <v>34778</v>
      </c>
      <c r="G90" s="55">
        <v>0.19603860863657793</v>
      </c>
      <c r="H90" s="54">
        <v>33765.279999999999</v>
      </c>
      <c r="I90" s="56">
        <v>0.16911325836450078</v>
      </c>
      <c r="J90" s="57"/>
      <c r="K90" s="58">
        <f t="shared" si="14"/>
        <v>0.23999999999796273</v>
      </c>
      <c r="L90" s="59">
        <f t="shared" si="15"/>
        <v>1012.9599999999991</v>
      </c>
      <c r="M90" s="60"/>
      <c r="N90" s="51"/>
      <c r="O90" s="61" t="s">
        <v>46</v>
      </c>
      <c r="P90" s="62"/>
      <c r="Q90" s="114">
        <v>417338.87999999995</v>
      </c>
      <c r="R90" s="55">
        <f t="shared" si="11"/>
        <v>0.18592372403287269</v>
      </c>
      <c r="S90" s="54">
        <v>417336</v>
      </c>
      <c r="T90" s="55">
        <v>0.19808567305034488</v>
      </c>
      <c r="U90" s="54">
        <v>405183.3600000001</v>
      </c>
      <c r="V90" s="56">
        <v>0.2120784073718886</v>
      </c>
      <c r="W90" s="57"/>
      <c r="X90" s="58">
        <f t="shared" si="16"/>
        <v>2.879999999946449</v>
      </c>
      <c r="Y90" s="59">
        <f t="shared" si="17"/>
        <v>12155.519999999844</v>
      </c>
    </row>
    <row r="91" spans="1:35" s="9" customFormat="1">
      <c r="A91" s="1" t="e">
        <f>#REF!</f>
        <v>#REF!</v>
      </c>
      <c r="B91" s="2" t="s">
        <v>114</v>
      </c>
      <c r="C91" s="8"/>
      <c r="D91" s="114">
        <v>1666.67</v>
      </c>
      <c r="E91" s="55">
        <f>D91/D$65</f>
        <v>8.638492211559639E-3</v>
      </c>
      <c r="F91" s="54">
        <v>1666</v>
      </c>
      <c r="G91" s="55">
        <v>9.3910035651428719E-3</v>
      </c>
      <c r="H91" s="54">
        <v>1666.67</v>
      </c>
      <c r="I91" s="56">
        <v>8.34750946292649E-3</v>
      </c>
      <c r="J91" s="57"/>
      <c r="K91" s="58">
        <f>D91-F91</f>
        <v>0.67000000000007276</v>
      </c>
      <c r="L91" s="59">
        <f>D91-H91</f>
        <v>0</v>
      </c>
      <c r="M91" s="60"/>
      <c r="N91" s="51"/>
      <c r="O91" s="61" t="s">
        <v>115</v>
      </c>
      <c r="P91" s="62"/>
      <c r="Q91" s="114">
        <v>20000.04</v>
      </c>
      <c r="R91" s="55">
        <f>Q91/Q$65</f>
        <v>8.9099820213405841E-3</v>
      </c>
      <c r="S91" s="54">
        <v>20003</v>
      </c>
      <c r="T91" s="55">
        <v>9.4942869007850952E-3</v>
      </c>
      <c r="U91" s="54">
        <v>20000.04</v>
      </c>
      <c r="V91" s="56">
        <v>1.0468289296416482E-2</v>
      </c>
      <c r="W91" s="57"/>
      <c r="X91" s="58">
        <f>Q91-S91</f>
        <v>-2.9599999999991269</v>
      </c>
      <c r="Y91" s="59">
        <f>Q91-U91</f>
        <v>0</v>
      </c>
    </row>
    <row r="92" spans="1:35" s="9" customFormat="1">
      <c r="A92" s="1" t="e">
        <f>#REF!</f>
        <v>#REF!</v>
      </c>
      <c r="B92" s="2" t="s">
        <v>116</v>
      </c>
      <c r="C92" s="8"/>
      <c r="D92" s="114">
        <v>473.15</v>
      </c>
      <c r="E92" s="55">
        <f t="shared" si="8"/>
        <v>2.4523766491863675E-3</v>
      </c>
      <c r="F92" s="54">
        <v>150</v>
      </c>
      <c r="G92" s="55">
        <v>8.4552853227576883E-4</v>
      </c>
      <c r="H92" s="54">
        <v>0</v>
      </c>
      <c r="I92" s="56">
        <v>0</v>
      </c>
      <c r="J92" s="57"/>
      <c r="K92" s="58">
        <f t="shared" si="14"/>
        <v>323.14999999999998</v>
      </c>
      <c r="L92" s="59">
        <f t="shared" si="15"/>
        <v>473.15</v>
      </c>
      <c r="M92" s="60"/>
      <c r="N92" s="51"/>
      <c r="O92" s="61" t="s">
        <v>117</v>
      </c>
      <c r="P92" s="62"/>
      <c r="Q92" s="114">
        <v>2448.98</v>
      </c>
      <c r="R92" s="55">
        <f t="shared" si="11"/>
        <v>1.0910162064987202E-3</v>
      </c>
      <c r="S92" s="54">
        <v>1800</v>
      </c>
      <c r="T92" s="55">
        <v>8.5435766742054551E-4</v>
      </c>
      <c r="U92" s="54">
        <v>112.5</v>
      </c>
      <c r="V92" s="56">
        <v>5.8884009524323659E-5</v>
      </c>
      <c r="W92" s="57"/>
      <c r="X92" s="58">
        <f t="shared" si="16"/>
        <v>648.98</v>
      </c>
      <c r="Y92" s="59">
        <f t="shared" si="17"/>
        <v>2336.48</v>
      </c>
    </row>
    <row r="93" spans="1:35" s="9" customFormat="1">
      <c r="A93" s="1" t="e">
        <f>#REF!</f>
        <v>#REF!</v>
      </c>
      <c r="B93" s="2" t="s">
        <v>118</v>
      </c>
      <c r="C93" s="8"/>
      <c r="D93" s="114">
        <v>0</v>
      </c>
      <c r="E93" s="55">
        <f t="shared" si="8"/>
        <v>0</v>
      </c>
      <c r="F93" s="54">
        <v>225</v>
      </c>
      <c r="G93" s="55">
        <v>1.2682927984136532E-3</v>
      </c>
      <c r="H93" s="54">
        <v>0</v>
      </c>
      <c r="I93" s="56">
        <v>0</v>
      </c>
      <c r="J93" s="57"/>
      <c r="K93" s="58">
        <f t="shared" si="14"/>
        <v>-225</v>
      </c>
      <c r="L93" s="59">
        <f t="shared" si="15"/>
        <v>0</v>
      </c>
      <c r="M93" s="60"/>
      <c r="N93" s="51"/>
      <c r="O93" s="61" t="s">
        <v>119</v>
      </c>
      <c r="P93" s="62"/>
      <c r="Q93" s="114">
        <v>0</v>
      </c>
      <c r="R93" s="55">
        <f t="shared" si="11"/>
        <v>0</v>
      </c>
      <c r="S93" s="54">
        <v>2700</v>
      </c>
      <c r="T93" s="55">
        <v>1.2815365011308183E-3</v>
      </c>
      <c r="U93" s="54">
        <v>0</v>
      </c>
      <c r="V93" s="56">
        <v>0</v>
      </c>
      <c r="W93" s="57"/>
      <c r="X93" s="58">
        <f t="shared" si="16"/>
        <v>-2700</v>
      </c>
      <c r="Y93" s="59">
        <f t="shared" si="17"/>
        <v>0</v>
      </c>
    </row>
    <row r="94" spans="1:35" s="9" customFormat="1">
      <c r="A94" s="1" t="e">
        <f>#REF!</f>
        <v>#REF!</v>
      </c>
      <c r="B94" s="2"/>
      <c r="C94" s="66"/>
      <c r="D94" s="67"/>
      <c r="E94" s="55"/>
      <c r="F94" s="67"/>
      <c r="G94" s="55"/>
      <c r="H94" s="67"/>
      <c r="I94" s="56"/>
      <c r="J94" s="57"/>
      <c r="K94" s="211"/>
      <c r="L94" s="212"/>
      <c r="M94" s="209"/>
      <c r="N94" s="71"/>
      <c r="O94" s="72"/>
      <c r="P94" s="50"/>
      <c r="Q94" s="67"/>
      <c r="R94" s="55"/>
      <c r="S94" s="67"/>
      <c r="T94" s="55"/>
      <c r="U94" s="67"/>
      <c r="V94" s="56"/>
      <c r="W94" s="57"/>
      <c r="X94" s="211"/>
      <c r="Y94" s="212"/>
      <c r="Z94" s="73"/>
      <c r="AA94" s="73"/>
      <c r="AB94" s="73"/>
      <c r="AC94" s="73"/>
      <c r="AD94" s="73"/>
      <c r="AE94" s="73"/>
      <c r="AF94" s="73"/>
      <c r="AG94" s="73"/>
      <c r="AH94" s="73"/>
      <c r="AI94" s="73"/>
    </row>
    <row r="95" spans="1:35" s="9" customFormat="1">
      <c r="A95" s="1" t="e">
        <f>#REF!</f>
        <v>#REF!</v>
      </c>
      <c r="B95" s="2"/>
      <c r="C95" s="66"/>
      <c r="D95" s="76"/>
      <c r="E95" s="77"/>
      <c r="F95" s="76"/>
      <c r="G95" s="77"/>
      <c r="H95" s="76"/>
      <c r="I95" s="78"/>
      <c r="J95" s="57"/>
      <c r="K95" s="216"/>
      <c r="L95" s="217"/>
      <c r="M95" s="209"/>
      <c r="N95" s="48"/>
      <c r="O95" s="81"/>
      <c r="P95" s="50"/>
      <c r="Q95" s="76"/>
      <c r="R95" s="77"/>
      <c r="S95" s="76"/>
      <c r="T95" s="77"/>
      <c r="U95" s="76"/>
      <c r="V95" s="78"/>
      <c r="W95" s="57"/>
      <c r="X95" s="216"/>
      <c r="Y95" s="217"/>
      <c r="Z95" s="73"/>
      <c r="AA95" s="73"/>
      <c r="AB95" s="73"/>
      <c r="AC95" s="73"/>
      <c r="AD95" s="73"/>
      <c r="AE95" s="73"/>
      <c r="AF95" s="73"/>
      <c r="AG95" s="73"/>
      <c r="AH95" s="73"/>
      <c r="AI95" s="73"/>
    </row>
    <row r="96" spans="1:35" s="95" customFormat="1">
      <c r="A96" s="1" t="e">
        <f>#REF!</f>
        <v>#REF!</v>
      </c>
      <c r="B96" s="2" t="s">
        <v>120</v>
      </c>
      <c r="C96" s="84"/>
      <c r="D96" s="85">
        <v>56959.336000000003</v>
      </c>
      <c r="E96" s="86">
        <f>D96/D$65</f>
        <v>0.29522507779680951</v>
      </c>
      <c r="F96" s="85">
        <v>47902</v>
      </c>
      <c r="G96" s="86">
        <v>0.27001671835382585</v>
      </c>
      <c r="H96" s="85">
        <v>47357.21</v>
      </c>
      <c r="I96" s="87">
        <v>0.23718838079091659</v>
      </c>
      <c r="J96" s="88"/>
      <c r="K96" s="89">
        <f>D96-F96</f>
        <v>9057.336000000003</v>
      </c>
      <c r="L96" s="90">
        <f>D96-H96</f>
        <v>9602.1260000000038</v>
      </c>
      <c r="M96" s="91"/>
      <c r="N96" s="92"/>
      <c r="O96" s="93" t="s">
        <v>121</v>
      </c>
      <c r="P96" s="94"/>
      <c r="Q96" s="165">
        <v>630840.12599999993</v>
      </c>
      <c r="R96" s="86">
        <f>Q96/Q$65</f>
        <v>0.28103814697371748</v>
      </c>
      <c r="S96" s="85">
        <v>574835</v>
      </c>
      <c r="T96" s="86">
        <v>0.27284149430649407</v>
      </c>
      <c r="U96" s="85">
        <v>616608.33000000007</v>
      </c>
      <c r="V96" s="87">
        <v>0.322741073568865</v>
      </c>
      <c r="W96" s="88"/>
      <c r="X96" s="89">
        <f>Q96-S96</f>
        <v>56005.125999999931</v>
      </c>
      <c r="Y96" s="90">
        <f>Q96-U96</f>
        <v>14231.795999999857</v>
      </c>
    </row>
    <row r="97" spans="1:35" s="9" customFormat="1">
      <c r="A97" s="1" t="e">
        <f>#REF!</f>
        <v>#REF!</v>
      </c>
      <c r="B97" s="2"/>
      <c r="C97" s="8"/>
      <c r="D97" s="100"/>
      <c r="E97" s="101"/>
      <c r="F97" s="100"/>
      <c r="G97" s="101"/>
      <c r="H97" s="100"/>
      <c r="I97" s="102"/>
      <c r="J97" s="103"/>
      <c r="K97" s="219"/>
      <c r="L97" s="220"/>
      <c r="M97" s="221"/>
      <c r="N97" s="106"/>
      <c r="O97" s="107"/>
      <c r="P97" s="10"/>
      <c r="Q97" s="100"/>
      <c r="R97" s="101"/>
      <c r="S97" s="100"/>
      <c r="T97" s="101"/>
      <c r="U97" s="100"/>
      <c r="V97" s="102"/>
      <c r="W97" s="103"/>
      <c r="X97" s="219"/>
      <c r="Y97" s="220"/>
    </row>
    <row r="98" spans="1:35" s="9" customFormat="1">
      <c r="A98" s="1" t="e">
        <f>#REF!</f>
        <v>#REF!</v>
      </c>
      <c r="B98" s="2"/>
      <c r="C98" s="66"/>
      <c r="D98" s="76"/>
      <c r="E98" s="77"/>
      <c r="F98" s="76"/>
      <c r="G98" s="77"/>
      <c r="H98" s="76"/>
      <c r="I98" s="78"/>
      <c r="J98" s="57"/>
      <c r="K98" s="222"/>
      <c r="L98" s="223"/>
      <c r="M98" s="224"/>
      <c r="N98" s="48"/>
      <c r="O98" s="81"/>
      <c r="P98" s="50"/>
      <c r="Q98" s="76"/>
      <c r="R98" s="77"/>
      <c r="S98" s="76"/>
      <c r="T98" s="77"/>
      <c r="U98" s="76"/>
      <c r="V98" s="78"/>
      <c r="W98" s="57"/>
      <c r="X98" s="222"/>
      <c r="Y98" s="223"/>
      <c r="Z98" s="73"/>
      <c r="AA98" s="73"/>
      <c r="AB98" s="73"/>
      <c r="AC98" s="73"/>
      <c r="AD98" s="73"/>
      <c r="AE98" s="73"/>
      <c r="AF98" s="73"/>
      <c r="AG98" s="73"/>
      <c r="AH98" s="73"/>
      <c r="AI98" s="73"/>
    </row>
    <row r="99" spans="1:35" s="95" customFormat="1">
      <c r="A99" s="1" t="e">
        <f>#REF!</f>
        <v>#REF!</v>
      </c>
      <c r="B99" s="2" t="s">
        <v>122</v>
      </c>
      <c r="C99" s="84"/>
      <c r="D99" s="85">
        <v>67687.055999999997</v>
      </c>
      <c r="E99" s="86">
        <f>D99/D$65</f>
        <v>0.35082776199211663</v>
      </c>
      <c r="F99" s="85">
        <v>58832</v>
      </c>
      <c r="G99" s="86">
        <v>0.33162756407232025</v>
      </c>
      <c r="H99" s="85">
        <v>61542.95</v>
      </c>
      <c r="I99" s="87">
        <v>0.30823759802565098</v>
      </c>
      <c r="J99" s="88"/>
      <c r="K99" s="89">
        <f>D99-F99</f>
        <v>8855.0559999999969</v>
      </c>
      <c r="L99" s="90">
        <f>D99-H99</f>
        <v>6144.1059999999998</v>
      </c>
      <c r="M99" s="91"/>
      <c r="N99" s="92"/>
      <c r="O99" s="93" t="s">
        <v>123</v>
      </c>
      <c r="P99" s="94"/>
      <c r="Q99" s="165">
        <v>756319.99599999993</v>
      </c>
      <c r="R99" s="86">
        <f>Q99/Q$65</f>
        <v>0.3369392044586102</v>
      </c>
      <c r="S99" s="85">
        <v>700220</v>
      </c>
      <c r="T99" s="86">
        <v>0.33235462548956357</v>
      </c>
      <c r="U99" s="85">
        <v>719578.32000000007</v>
      </c>
      <c r="V99" s="87">
        <v>0.37663694798557174</v>
      </c>
      <c r="W99" s="88"/>
      <c r="X99" s="89">
        <f>Q99-S99</f>
        <v>56099.995999999926</v>
      </c>
      <c r="Y99" s="90">
        <f>Q99-U99</f>
        <v>36741.675999999861</v>
      </c>
    </row>
    <row r="100" spans="1:35" s="9" customFormat="1">
      <c r="A100" s="1" t="e">
        <f>#REF!</f>
        <v>#REF!</v>
      </c>
      <c r="B100" s="2"/>
      <c r="C100" s="8"/>
      <c r="D100" s="100"/>
      <c r="E100" s="101"/>
      <c r="F100" s="100"/>
      <c r="G100" s="101"/>
      <c r="H100" s="100"/>
      <c r="I100" s="102"/>
      <c r="J100" s="103"/>
      <c r="K100" s="225"/>
      <c r="L100" s="102"/>
      <c r="M100" s="103"/>
      <c r="N100" s="106"/>
      <c r="O100" s="107"/>
      <c r="P100" s="10"/>
      <c r="Q100" s="100"/>
      <c r="R100" s="101"/>
      <c r="S100" s="100"/>
      <c r="T100" s="101"/>
      <c r="U100" s="100"/>
      <c r="V100" s="102"/>
      <c r="W100" s="103"/>
      <c r="X100" s="225"/>
      <c r="Y100" s="102"/>
    </row>
    <row r="101" spans="1:35" s="9" customFormat="1">
      <c r="A101" s="1" t="e">
        <f>#REF!</f>
        <v>#REF!</v>
      </c>
      <c r="B101" s="2"/>
      <c r="C101" s="8"/>
      <c r="J101" s="10"/>
      <c r="M101" s="10"/>
      <c r="P101" s="10"/>
      <c r="W101" s="10"/>
    </row>
    <row r="102" spans="1:35" s="9" customFormat="1">
      <c r="A102" s="1" t="e">
        <f>#REF!</f>
        <v>#REF!</v>
      </c>
      <c r="B102" s="2"/>
      <c r="C102" s="8"/>
      <c r="J102" s="10"/>
      <c r="M102" s="10"/>
      <c r="P102" s="10"/>
      <c r="W102" s="10"/>
    </row>
    <row r="103" spans="1:35" s="9" customFormat="1">
      <c r="A103" s="1" t="e">
        <f>#REF!</f>
        <v>#REF!</v>
      </c>
      <c r="B103" s="2"/>
      <c r="C103" s="8"/>
      <c r="J103" s="10"/>
      <c r="K103" s="808" t="s">
        <v>14</v>
      </c>
      <c r="L103" s="808"/>
      <c r="M103" s="37"/>
      <c r="N103" s="809" t="s">
        <v>124</v>
      </c>
      <c r="O103" s="810"/>
      <c r="P103" s="38"/>
      <c r="W103" s="10"/>
      <c r="X103" s="814" t="s">
        <v>14</v>
      </c>
      <c r="Y103" s="815"/>
    </row>
    <row r="104" spans="1:35" s="9" customFormat="1">
      <c r="A104" s="1" t="e">
        <f>#REF!</f>
        <v>#REF!</v>
      </c>
      <c r="B104" s="2"/>
      <c r="C104" s="8"/>
      <c r="D104" s="39" t="str">
        <f>D50</f>
        <v>Forecast</v>
      </c>
      <c r="E104" s="40" t="s">
        <v>18</v>
      </c>
      <c r="F104" s="39" t="s">
        <v>19</v>
      </c>
      <c r="G104" s="40" t="s">
        <v>18</v>
      </c>
      <c r="H104" s="39" t="s">
        <v>20</v>
      </c>
      <c r="I104" s="40" t="s">
        <v>18</v>
      </c>
      <c r="J104" s="41"/>
      <c r="K104" s="42" t="s">
        <v>21</v>
      </c>
      <c r="L104" s="43" t="s">
        <v>22</v>
      </c>
      <c r="M104" s="37"/>
      <c r="N104" s="811"/>
      <c r="O104" s="812"/>
      <c r="P104" s="38"/>
      <c r="Q104" s="39" t="str">
        <f>Q50</f>
        <v>Forecast</v>
      </c>
      <c r="R104" s="40" t="s">
        <v>18</v>
      </c>
      <c r="S104" s="39" t="s">
        <v>19</v>
      </c>
      <c r="T104" s="40" t="s">
        <v>18</v>
      </c>
      <c r="U104" s="39" t="s">
        <v>20</v>
      </c>
      <c r="V104" s="40" t="s">
        <v>18</v>
      </c>
      <c r="W104" s="41"/>
      <c r="X104" s="42" t="s">
        <v>21</v>
      </c>
      <c r="Y104" s="43" t="s">
        <v>22</v>
      </c>
    </row>
    <row r="105" spans="1:35" s="9" customFormat="1">
      <c r="A105" s="1" t="e">
        <f>#REF!</f>
        <v>#REF!</v>
      </c>
      <c r="B105" s="2"/>
      <c r="C105" s="8"/>
      <c r="D105" s="44"/>
      <c r="E105" s="45"/>
      <c r="F105" s="46"/>
      <c r="G105" s="47"/>
      <c r="H105" s="46"/>
      <c r="I105" s="47"/>
      <c r="J105" s="10"/>
      <c r="K105" s="46"/>
      <c r="L105" s="47"/>
      <c r="M105" s="10"/>
      <c r="N105" s="46"/>
      <c r="O105" s="47"/>
      <c r="P105" s="10"/>
      <c r="Q105" s="45"/>
      <c r="R105" s="45"/>
      <c r="S105" s="46"/>
      <c r="T105" s="47"/>
      <c r="U105" s="51"/>
      <c r="V105" s="47"/>
      <c r="W105" s="10"/>
      <c r="X105" s="46"/>
      <c r="Y105" s="47"/>
    </row>
    <row r="106" spans="1:35" s="189" customFormat="1">
      <c r="A106" s="1" t="e">
        <f>#REF!</f>
        <v>#REF!</v>
      </c>
      <c r="B106" s="2" t="s">
        <v>125</v>
      </c>
      <c r="C106" s="187"/>
      <c r="D106" s="114">
        <v>22699.65</v>
      </c>
      <c r="E106" s="55">
        <f t="shared" ref="E106:E140" si="18">D106/D$65</f>
        <v>0.11765421452964879</v>
      </c>
      <c r="F106" s="54">
        <v>17500</v>
      </c>
      <c r="G106" s="55">
        <v>9.8644995432173033E-2</v>
      </c>
      <c r="H106" s="54">
        <v>22516.9</v>
      </c>
      <c r="I106" s="56">
        <v>0.1127757959438698</v>
      </c>
      <c r="J106" s="57"/>
      <c r="K106" s="58">
        <f t="shared" ref="K106:K117" si="19">D106-F106</f>
        <v>5199.6500000000015</v>
      </c>
      <c r="L106" s="59">
        <f t="shared" ref="L106:L117" si="20">D106-H106</f>
        <v>182.75</v>
      </c>
      <c r="M106" s="60"/>
      <c r="N106" s="51"/>
      <c r="O106" s="61" t="s">
        <v>126</v>
      </c>
      <c r="P106" s="62"/>
      <c r="Q106" s="114">
        <v>233628.73</v>
      </c>
      <c r="R106" s="55">
        <f t="shared" ref="R106:R140" si="21">Q106/Q$65</f>
        <v>0.10408118103606961</v>
      </c>
      <c r="S106" s="54">
        <v>210000</v>
      </c>
      <c r="T106" s="55">
        <v>9.967506119906365E-2</v>
      </c>
      <c r="U106" s="54">
        <v>218559.41999999998</v>
      </c>
      <c r="V106" s="56">
        <v>0.11439693305698359</v>
      </c>
      <c r="W106" s="57"/>
      <c r="X106" s="58">
        <f t="shared" ref="X106:X117" si="22">Q106-S106</f>
        <v>23628.73000000001</v>
      </c>
      <c r="Y106" s="59">
        <f t="shared" ref="Y106:Y117" si="23">Q106-U106</f>
        <v>15069.310000000027</v>
      </c>
      <c r="AE106" s="226" t="s">
        <v>127</v>
      </c>
      <c r="AG106" s="189" t="s">
        <v>128</v>
      </c>
      <c r="AI106" s="189" t="s">
        <v>129</v>
      </c>
    </row>
    <row r="107" spans="1:35" s="189" customFormat="1">
      <c r="A107" s="1" t="e">
        <f>#REF!</f>
        <v>#REF!</v>
      </c>
      <c r="B107" s="2" t="s">
        <v>130</v>
      </c>
      <c r="C107" s="187"/>
      <c r="D107" s="114">
        <v>7405.15</v>
      </c>
      <c r="E107" s="55">
        <f t="shared" si="18"/>
        <v>3.8381521597215321E-2</v>
      </c>
      <c r="F107" s="54">
        <v>7310</v>
      </c>
      <c r="G107" s="55">
        <v>4.1205423806239136E-2</v>
      </c>
      <c r="H107" s="54">
        <v>7163.88</v>
      </c>
      <c r="I107" s="56">
        <v>3.5880261894238104E-2</v>
      </c>
      <c r="J107" s="57"/>
      <c r="K107" s="58">
        <f t="shared" si="19"/>
        <v>95.149999999999636</v>
      </c>
      <c r="L107" s="59">
        <f t="shared" si="20"/>
        <v>241.26999999999953</v>
      </c>
      <c r="M107" s="60"/>
      <c r="N107" s="51"/>
      <c r="O107" s="61" t="s">
        <v>131</v>
      </c>
      <c r="P107" s="62"/>
      <c r="Q107" s="114">
        <v>85270.45</v>
      </c>
      <c r="R107" s="55">
        <f t="shared" si="21"/>
        <v>3.7987832846915363E-2</v>
      </c>
      <c r="S107" s="54">
        <v>87750</v>
      </c>
      <c r="T107" s="55">
        <v>4.1649936286751593E-2</v>
      </c>
      <c r="U107" s="54">
        <v>71119.7</v>
      </c>
      <c r="V107" s="56">
        <v>3.7225005263707034E-2</v>
      </c>
      <c r="W107" s="57"/>
      <c r="X107" s="58">
        <f t="shared" si="22"/>
        <v>-2479.5500000000029</v>
      </c>
      <c r="Y107" s="59">
        <f t="shared" si="23"/>
        <v>14150.75</v>
      </c>
    </row>
    <row r="108" spans="1:35" s="189" customFormat="1">
      <c r="A108" s="1" t="e">
        <f>#REF!</f>
        <v>#REF!</v>
      </c>
      <c r="B108" s="2" t="s">
        <v>132</v>
      </c>
      <c r="C108" s="187"/>
      <c r="D108" s="114">
        <v>1176</v>
      </c>
      <c r="E108" s="55">
        <f t="shared" si="18"/>
        <v>6.0953079138606533E-3</v>
      </c>
      <c r="F108" s="54">
        <v>375</v>
      </c>
      <c r="G108" s="55">
        <v>2.1138213306894221E-3</v>
      </c>
      <c r="H108" s="54">
        <v>1483.41</v>
      </c>
      <c r="I108" s="56">
        <v>7.4296525481347738E-3</v>
      </c>
      <c r="J108" s="57"/>
      <c r="K108" s="58">
        <f t="shared" si="19"/>
        <v>801</v>
      </c>
      <c r="L108" s="59">
        <f t="shared" si="20"/>
        <v>-307.41000000000008</v>
      </c>
      <c r="M108" s="60"/>
      <c r="N108" s="51"/>
      <c r="O108" s="61" t="s">
        <v>86</v>
      </c>
      <c r="P108" s="62"/>
      <c r="Q108" s="114">
        <v>10238.9</v>
      </c>
      <c r="R108" s="55">
        <f t="shared" si="21"/>
        <v>4.5614116230919587E-3</v>
      </c>
      <c r="S108" s="54">
        <v>4500</v>
      </c>
      <c r="T108" s="55">
        <v>2.135894168551364E-3</v>
      </c>
      <c r="U108" s="54">
        <v>3772.8599999999997</v>
      </c>
      <c r="V108" s="56">
        <v>1.9747655482127979E-3</v>
      </c>
      <c r="W108" s="57"/>
      <c r="X108" s="58">
        <f t="shared" si="22"/>
        <v>5738.9</v>
      </c>
      <c r="Y108" s="59">
        <f t="shared" si="23"/>
        <v>6466.04</v>
      </c>
    </row>
    <row r="109" spans="1:35" s="189" customFormat="1">
      <c r="A109" s="1" t="e">
        <f>#REF!</f>
        <v>#REF!</v>
      </c>
      <c r="B109" s="2" t="s">
        <v>133</v>
      </c>
      <c r="C109" s="187"/>
      <c r="D109" s="114">
        <v>0</v>
      </c>
      <c r="E109" s="55">
        <f>D109/D$65</f>
        <v>0</v>
      </c>
      <c r="F109" s="54">
        <v>800</v>
      </c>
      <c r="G109" s="55">
        <v>4.5094855054707674E-3</v>
      </c>
      <c r="H109" s="54">
        <v>371.88</v>
      </c>
      <c r="I109" s="56">
        <v>1.862559366325129E-3</v>
      </c>
      <c r="J109" s="57"/>
      <c r="K109" s="58">
        <f>D109-F109</f>
        <v>-800</v>
      </c>
      <c r="L109" s="59">
        <f>D109-H109</f>
        <v>-371.88</v>
      </c>
      <c r="M109" s="60"/>
      <c r="N109" s="51"/>
      <c r="O109" s="61" t="s">
        <v>88</v>
      </c>
      <c r="P109" s="62"/>
      <c r="Q109" s="114">
        <v>5264.61</v>
      </c>
      <c r="R109" s="55">
        <f>Q109/Q$65</f>
        <v>2.345374331719829E-3</v>
      </c>
      <c r="S109" s="54">
        <v>9600</v>
      </c>
      <c r="T109" s="55">
        <v>4.5565742262429097E-3</v>
      </c>
      <c r="U109" s="54">
        <v>3553.5600000000004</v>
      </c>
      <c r="V109" s="56">
        <v>1.8599809856467166E-3</v>
      </c>
      <c r="W109" s="57"/>
      <c r="X109" s="58">
        <f>Q109-S109</f>
        <v>-4335.3900000000003</v>
      </c>
      <c r="Y109" s="59">
        <f>Q109-U109</f>
        <v>1711.0499999999993</v>
      </c>
    </row>
    <row r="110" spans="1:35" s="189" customFormat="1">
      <c r="A110" s="1" t="e">
        <f>#REF!</f>
        <v>#REF!</v>
      </c>
      <c r="B110" s="2" t="s">
        <v>134</v>
      </c>
      <c r="C110" s="187"/>
      <c r="D110" s="114">
        <v>304.01</v>
      </c>
      <c r="E110" s="55">
        <f>D110/D$65</f>
        <v>1.5757096589224294E-3</v>
      </c>
      <c r="F110" s="54">
        <v>375</v>
      </c>
      <c r="G110" s="55">
        <v>2.1138213306894221E-3</v>
      </c>
      <c r="H110" s="54">
        <v>110.96</v>
      </c>
      <c r="I110" s="56">
        <v>5.5574267851843688E-4</v>
      </c>
      <c r="J110" s="57"/>
      <c r="K110" s="58">
        <f>D110-F110</f>
        <v>-70.990000000000009</v>
      </c>
      <c r="L110" s="59">
        <f>D110-H110</f>
        <v>193.05</v>
      </c>
      <c r="M110" s="60"/>
      <c r="N110" s="51"/>
      <c r="O110" s="61" t="s">
        <v>90</v>
      </c>
      <c r="P110" s="62"/>
      <c r="Q110" s="114">
        <v>2026.6300000000003</v>
      </c>
      <c r="R110" s="55">
        <f>Q110/Q$65</f>
        <v>9.0286003747539866E-4</v>
      </c>
      <c r="S110" s="54">
        <v>4500</v>
      </c>
      <c r="T110" s="55">
        <v>2.135894168551364E-3</v>
      </c>
      <c r="U110" s="54">
        <v>2043.4199999999998</v>
      </c>
      <c r="V110" s="56">
        <v>1.069553446597275E-3</v>
      </c>
      <c r="W110" s="57"/>
      <c r="X110" s="58">
        <f>Q110-S110</f>
        <v>-2473.37</v>
      </c>
      <c r="Y110" s="59">
        <f>Q110-U110</f>
        <v>-16.789999999999509</v>
      </c>
    </row>
    <row r="111" spans="1:35" s="189" customFormat="1">
      <c r="A111" s="1" t="e">
        <f>#REF!</f>
        <v>#REF!</v>
      </c>
      <c r="B111" s="2" t="s">
        <v>135</v>
      </c>
      <c r="C111" s="187"/>
      <c r="D111" s="114">
        <v>0</v>
      </c>
      <c r="E111" s="55">
        <f>D111/D$65</f>
        <v>0</v>
      </c>
      <c r="F111" s="54">
        <v>42</v>
      </c>
      <c r="G111" s="55">
        <v>2.3674798903721529E-4</v>
      </c>
      <c r="H111" s="54">
        <v>0</v>
      </c>
      <c r="I111" s="56">
        <v>0</v>
      </c>
      <c r="J111" s="57"/>
      <c r="K111" s="58">
        <f>D111-F111</f>
        <v>-42</v>
      </c>
      <c r="L111" s="59">
        <f>D111-H111</f>
        <v>0</v>
      </c>
      <c r="M111" s="60"/>
      <c r="N111" s="51"/>
      <c r="O111" s="61" t="s">
        <v>136</v>
      </c>
      <c r="P111" s="62"/>
      <c r="Q111" s="114">
        <v>477.26</v>
      </c>
      <c r="R111" s="55">
        <f>Q111/Q$65</f>
        <v>2.1261847573829888E-4</v>
      </c>
      <c r="S111" s="54">
        <v>504</v>
      </c>
      <c r="T111" s="55">
        <v>2.3922014687775275E-4</v>
      </c>
      <c r="U111" s="54">
        <v>437.5</v>
      </c>
      <c r="V111" s="56">
        <v>2.289933703723698E-4</v>
      </c>
      <c r="W111" s="57"/>
      <c r="X111" s="58">
        <f>Q111-S111</f>
        <v>-26.740000000000009</v>
      </c>
      <c r="Y111" s="59">
        <f>Q111-U111</f>
        <v>39.759999999999991</v>
      </c>
      <c r="AG111" s="189" t="s">
        <v>137</v>
      </c>
    </row>
    <row r="112" spans="1:35" s="189" customFormat="1">
      <c r="A112" s="1" t="e">
        <f>#REF!</f>
        <v>#REF!</v>
      </c>
      <c r="B112" s="2" t="s">
        <v>138</v>
      </c>
      <c r="C112" s="187"/>
      <c r="D112" s="114">
        <v>0</v>
      </c>
      <c r="E112" s="55">
        <f>D112/D$65</f>
        <v>0</v>
      </c>
      <c r="F112" s="54">
        <v>0</v>
      </c>
      <c r="G112" s="55">
        <v>0</v>
      </c>
      <c r="H112" s="54">
        <v>0</v>
      </c>
      <c r="I112" s="56">
        <v>0</v>
      </c>
      <c r="J112" s="57"/>
      <c r="K112" s="58">
        <f>D112-F112</f>
        <v>0</v>
      </c>
      <c r="L112" s="59">
        <f>D112-H112</f>
        <v>0</v>
      </c>
      <c r="M112" s="60"/>
      <c r="N112" s="51"/>
      <c r="O112" s="61" t="s">
        <v>139</v>
      </c>
      <c r="P112" s="62"/>
      <c r="Q112" s="114">
        <v>0</v>
      </c>
      <c r="R112" s="55">
        <f>Q112/Q$65</f>
        <v>0</v>
      </c>
      <c r="S112" s="54">
        <v>0</v>
      </c>
      <c r="T112" s="55">
        <v>0</v>
      </c>
      <c r="U112" s="54">
        <v>0</v>
      </c>
      <c r="V112" s="56">
        <v>0</v>
      </c>
      <c r="W112" s="57"/>
      <c r="X112" s="58">
        <f>Q112-S112</f>
        <v>0</v>
      </c>
      <c r="Y112" s="59">
        <f>Q112-U112</f>
        <v>0</v>
      </c>
    </row>
    <row r="113" spans="1:35" s="189" customFormat="1">
      <c r="A113" s="1" t="e">
        <f>#REF!</f>
        <v>#REF!</v>
      </c>
      <c r="B113" s="2" t="s">
        <v>140</v>
      </c>
      <c r="C113" s="187"/>
      <c r="D113" s="114">
        <v>5568.75</v>
      </c>
      <c r="E113" s="55">
        <f>D113/D$65</f>
        <v>2.8863304375264891E-2</v>
      </c>
      <c r="F113" s="54">
        <v>2500</v>
      </c>
      <c r="G113" s="55">
        <v>1.4092142204596148E-2</v>
      </c>
      <c r="H113" s="54">
        <v>268.73</v>
      </c>
      <c r="I113" s="56">
        <v>1.3459330389172634E-3</v>
      </c>
      <c r="J113" s="57"/>
      <c r="K113" s="58">
        <f>D113-F113</f>
        <v>3068.75</v>
      </c>
      <c r="L113" s="59">
        <f>D113-H113</f>
        <v>5300.02</v>
      </c>
      <c r="M113" s="60"/>
      <c r="N113" s="51"/>
      <c r="O113" s="61" t="s">
        <v>141</v>
      </c>
      <c r="P113" s="62"/>
      <c r="Q113" s="114">
        <v>24097.3</v>
      </c>
      <c r="R113" s="55">
        <f>Q113/Q$65</f>
        <v>1.0735304017534487E-2</v>
      </c>
      <c r="S113" s="54">
        <v>30000</v>
      </c>
      <c r="T113" s="55">
        <v>1.4239294457009093E-2</v>
      </c>
      <c r="U113" s="54">
        <v>20594.079999999998</v>
      </c>
      <c r="V113" s="56">
        <v>1.077921780324163E-2</v>
      </c>
      <c r="W113" s="57"/>
      <c r="X113" s="58">
        <f>Q113-S113</f>
        <v>-5902.7000000000007</v>
      </c>
      <c r="Y113" s="59">
        <f>Q113-U113</f>
        <v>3503.2200000000012</v>
      </c>
    </row>
    <row r="114" spans="1:35" s="189" customFormat="1">
      <c r="A114" s="1" t="e">
        <f>#REF!</f>
        <v>#REF!</v>
      </c>
      <c r="B114" s="2" t="s">
        <v>142</v>
      </c>
      <c r="C114" s="187"/>
      <c r="D114" s="114">
        <v>1314.43</v>
      </c>
      <c r="E114" s="55">
        <f t="shared" si="18"/>
        <v>6.8128023649794717E-3</v>
      </c>
      <c r="F114" s="54">
        <v>640</v>
      </c>
      <c r="G114" s="55">
        <v>3.6075884043766139E-3</v>
      </c>
      <c r="H114" s="54">
        <v>523.57000000000005</v>
      </c>
      <c r="I114" s="56">
        <v>2.6222980731065073E-3</v>
      </c>
      <c r="J114" s="57"/>
      <c r="K114" s="58">
        <f t="shared" si="19"/>
        <v>674.43000000000006</v>
      </c>
      <c r="L114" s="59">
        <f t="shared" si="20"/>
        <v>790.86</v>
      </c>
      <c r="M114" s="60"/>
      <c r="N114" s="51"/>
      <c r="O114" s="61" t="s">
        <v>92</v>
      </c>
      <c r="P114" s="62"/>
      <c r="Q114" s="114">
        <v>12775.09</v>
      </c>
      <c r="R114" s="55">
        <f t="shared" si="21"/>
        <v>5.6912797284909373E-3</v>
      </c>
      <c r="S114" s="54">
        <v>7680</v>
      </c>
      <c r="T114" s="55">
        <v>3.6452593809943278E-3</v>
      </c>
      <c r="U114" s="54">
        <v>7391.1599999999989</v>
      </c>
      <c r="V114" s="56">
        <v>3.8686323185404443E-3</v>
      </c>
      <c r="W114" s="57"/>
      <c r="X114" s="58">
        <f t="shared" si="22"/>
        <v>5095.09</v>
      </c>
      <c r="Y114" s="59">
        <f t="shared" si="23"/>
        <v>5383.9300000000012</v>
      </c>
    </row>
    <row r="115" spans="1:35" s="189" customFormat="1">
      <c r="A115" s="1" t="e">
        <f>#REF!</f>
        <v>#REF!</v>
      </c>
      <c r="B115" s="2" t="s">
        <v>143</v>
      </c>
      <c r="C115" s="187"/>
      <c r="D115" s="114">
        <v>1187.1399999999999</v>
      </c>
      <c r="E115" s="55">
        <f t="shared" si="18"/>
        <v>6.1530474803235839E-3</v>
      </c>
      <c r="F115" s="54">
        <v>1200</v>
      </c>
      <c r="G115" s="55">
        <v>6.7642282582061506E-3</v>
      </c>
      <c r="H115" s="54">
        <v>0</v>
      </c>
      <c r="I115" s="56">
        <v>0</v>
      </c>
      <c r="J115" s="57"/>
      <c r="K115" s="58">
        <f t="shared" si="19"/>
        <v>-12.860000000000127</v>
      </c>
      <c r="L115" s="59">
        <f t="shared" si="20"/>
        <v>1187.1399999999999</v>
      </c>
      <c r="M115" s="60"/>
      <c r="N115" s="51"/>
      <c r="O115" s="61" t="s">
        <v>94</v>
      </c>
      <c r="P115" s="62"/>
      <c r="Q115" s="114">
        <v>1187.1399999999999</v>
      </c>
      <c r="R115" s="55">
        <f t="shared" si="21"/>
        <v>5.2886874510322277E-4</v>
      </c>
      <c r="S115" s="54">
        <v>1200</v>
      </c>
      <c r="T115" s="55">
        <v>5.6957177828036371E-4</v>
      </c>
      <c r="U115" s="54">
        <v>0</v>
      </c>
      <c r="V115" s="56">
        <v>0</v>
      </c>
      <c r="W115" s="57"/>
      <c r="X115" s="58">
        <f t="shared" si="22"/>
        <v>-12.860000000000127</v>
      </c>
      <c r="Y115" s="59">
        <f t="shared" si="23"/>
        <v>1187.1399999999999</v>
      </c>
    </row>
    <row r="116" spans="1:35" s="189" customFormat="1">
      <c r="A116" s="1" t="e">
        <f>#REF!</f>
        <v>#REF!</v>
      </c>
      <c r="B116" s="2" t="s">
        <v>144</v>
      </c>
      <c r="C116" s="187"/>
      <c r="D116" s="114">
        <v>2794.69</v>
      </c>
      <c r="E116" s="55">
        <f t="shared" si="18"/>
        <v>1.4485115709002745E-2</v>
      </c>
      <c r="F116" s="54">
        <v>2200</v>
      </c>
      <c r="G116" s="55">
        <v>1.2401085140044611E-2</v>
      </c>
      <c r="H116" s="54">
        <v>1875.38</v>
      </c>
      <c r="I116" s="56">
        <v>9.3928325922846626E-3</v>
      </c>
      <c r="J116" s="57"/>
      <c r="K116" s="58">
        <f t="shared" si="19"/>
        <v>594.69000000000005</v>
      </c>
      <c r="L116" s="59">
        <f t="shared" si="20"/>
        <v>919.31</v>
      </c>
      <c r="M116" s="60"/>
      <c r="N116" s="51"/>
      <c r="O116" s="61" t="s">
        <v>145</v>
      </c>
      <c r="P116" s="62"/>
      <c r="Q116" s="114">
        <v>25648.709999999995</v>
      </c>
      <c r="R116" s="55">
        <f t="shared" si="21"/>
        <v>1.1426454395620129E-2</v>
      </c>
      <c r="S116" s="54">
        <v>26400</v>
      </c>
      <c r="T116" s="55">
        <v>1.2530579122168001E-2</v>
      </c>
      <c r="U116" s="54">
        <v>26737.52</v>
      </c>
      <c r="V116" s="56">
        <v>1.3994776731882617E-2</v>
      </c>
      <c r="W116" s="57"/>
      <c r="X116" s="58">
        <f t="shared" si="22"/>
        <v>-751.29000000000451</v>
      </c>
      <c r="Y116" s="59">
        <f t="shared" si="23"/>
        <v>-1088.8100000000049</v>
      </c>
    </row>
    <row r="117" spans="1:35" s="189" customFormat="1">
      <c r="A117" s="1" t="e">
        <f>#REF!</f>
        <v>#REF!</v>
      </c>
      <c r="B117" s="2" t="s">
        <v>146</v>
      </c>
      <c r="C117" s="187"/>
      <c r="D117" s="114">
        <v>2086.31</v>
      </c>
      <c r="E117" s="55">
        <f t="shared" si="18"/>
        <v>1.0813521984495424E-2</v>
      </c>
      <c r="F117" s="54">
        <v>1980</v>
      </c>
      <c r="G117" s="55">
        <v>1.1160976626040148E-2</v>
      </c>
      <c r="H117" s="54">
        <v>1881.56</v>
      </c>
      <c r="I117" s="56">
        <v>9.4237850954681877E-3</v>
      </c>
      <c r="J117" s="57"/>
      <c r="K117" s="58">
        <f t="shared" si="19"/>
        <v>106.30999999999995</v>
      </c>
      <c r="L117" s="59">
        <f t="shared" si="20"/>
        <v>204.75</v>
      </c>
      <c r="M117" s="60"/>
      <c r="N117" s="51"/>
      <c r="O117" s="61" t="s">
        <v>98</v>
      </c>
      <c r="P117" s="62"/>
      <c r="Q117" s="114">
        <v>30320.61</v>
      </c>
      <c r="R117" s="55">
        <f t="shared" si="21"/>
        <v>1.3507777483249011E-2</v>
      </c>
      <c r="S117" s="54">
        <v>23760</v>
      </c>
      <c r="T117" s="55">
        <v>1.1277521209951201E-2</v>
      </c>
      <c r="U117" s="54">
        <v>22120.559999999998</v>
      </c>
      <c r="V117" s="56">
        <v>1.1578197917541092E-2</v>
      </c>
      <c r="W117" s="57"/>
      <c r="X117" s="58">
        <f t="shared" si="22"/>
        <v>6560.6100000000006</v>
      </c>
      <c r="Y117" s="59">
        <f t="shared" si="23"/>
        <v>8200.0500000000029</v>
      </c>
    </row>
    <row r="118" spans="1:35" s="9" customFormat="1">
      <c r="A118" s="1" t="e">
        <f>#REF!</f>
        <v>#REF!</v>
      </c>
      <c r="B118" s="2"/>
      <c r="C118" s="8"/>
      <c r="D118" s="204"/>
      <c r="E118" s="205"/>
      <c r="F118" s="204"/>
      <c r="G118" s="205"/>
      <c r="H118" s="204"/>
      <c r="I118" s="206"/>
      <c r="J118" s="57"/>
      <c r="K118" s="207"/>
      <c r="L118" s="208"/>
      <c r="M118" s="209"/>
      <c r="N118" s="106"/>
      <c r="O118" s="210"/>
      <c r="P118" s="62"/>
      <c r="Q118" s="204"/>
      <c r="R118" s="205"/>
      <c r="S118" s="204"/>
      <c r="T118" s="205"/>
      <c r="U118" s="204"/>
      <c r="V118" s="206"/>
      <c r="W118" s="57"/>
      <c r="X118" s="207"/>
      <c r="Y118" s="208"/>
    </row>
    <row r="119" spans="1:35" s="95" customFormat="1">
      <c r="A119" s="1" t="e">
        <f>#REF!</f>
        <v>#REF!</v>
      </c>
      <c r="B119" s="83" t="s">
        <v>147</v>
      </c>
      <c r="C119" s="84"/>
      <c r="D119" s="85">
        <v>44536.13</v>
      </c>
      <c r="E119" s="86">
        <f>D119/D$65</f>
        <v>0.2308345456137133</v>
      </c>
      <c r="F119" s="85">
        <v>34922</v>
      </c>
      <c r="G119" s="86">
        <v>0.19685031602756267</v>
      </c>
      <c r="H119" s="85">
        <v>36196.269999999997</v>
      </c>
      <c r="I119" s="87">
        <v>0.18128886123086282</v>
      </c>
      <c r="J119" s="88"/>
      <c r="K119" s="89">
        <f>D119-F119</f>
        <v>9614.1299999999974</v>
      </c>
      <c r="L119" s="90">
        <f>D119-H119</f>
        <v>8339.86</v>
      </c>
      <c r="M119" s="91"/>
      <c r="N119" s="92"/>
      <c r="O119" s="93" t="s">
        <v>100</v>
      </c>
      <c r="P119" s="94"/>
      <c r="Q119" s="165">
        <v>430935.43000000005</v>
      </c>
      <c r="R119" s="86">
        <f>Q119/Q$65</f>
        <v>0.19198096272100829</v>
      </c>
      <c r="S119" s="85">
        <v>405894</v>
      </c>
      <c r="T119" s="86">
        <v>0.19265480614444161</v>
      </c>
      <c r="U119" s="85">
        <v>376329.77999999997</v>
      </c>
      <c r="V119" s="87">
        <v>0.19697605644272556</v>
      </c>
      <c r="W119" s="88"/>
      <c r="X119" s="89">
        <f>Q119-S119</f>
        <v>25041.430000000051</v>
      </c>
      <c r="Y119" s="90">
        <f>Q119-U119</f>
        <v>54605.650000000081</v>
      </c>
    </row>
    <row r="120" spans="1:35" s="9" customFormat="1">
      <c r="A120" s="1" t="e">
        <f>#REF!</f>
        <v>#REF!</v>
      </c>
      <c r="B120" s="2"/>
      <c r="C120" s="8"/>
      <c r="D120" s="204"/>
      <c r="E120" s="205"/>
      <c r="F120" s="204"/>
      <c r="G120" s="205"/>
      <c r="H120" s="204"/>
      <c r="I120" s="206"/>
      <c r="J120" s="57"/>
      <c r="K120" s="207"/>
      <c r="L120" s="208"/>
      <c r="M120" s="209"/>
      <c r="N120" s="106"/>
      <c r="O120" s="210"/>
      <c r="P120" s="62"/>
      <c r="Q120" s="204"/>
      <c r="R120" s="205"/>
      <c r="S120" s="204"/>
      <c r="T120" s="205"/>
      <c r="U120" s="204"/>
      <c r="V120" s="206"/>
      <c r="W120" s="57"/>
      <c r="X120" s="207"/>
      <c r="Y120" s="208"/>
    </row>
    <row r="121" spans="1:35" s="9" customFormat="1">
      <c r="A121" s="1" t="e">
        <f>#REF!</f>
        <v>#REF!</v>
      </c>
      <c r="B121" s="2"/>
      <c r="C121" s="8"/>
      <c r="D121" s="54"/>
      <c r="E121" s="55"/>
      <c r="F121" s="54"/>
      <c r="G121" s="55"/>
      <c r="H121" s="54"/>
      <c r="I121" s="56"/>
      <c r="J121" s="57"/>
      <c r="K121" s="211"/>
      <c r="L121" s="212"/>
      <c r="M121" s="209"/>
      <c r="N121" s="51"/>
      <c r="O121" s="61"/>
      <c r="P121" s="62"/>
      <c r="Q121" s="54"/>
      <c r="R121" s="55"/>
      <c r="S121" s="54"/>
      <c r="T121" s="55"/>
      <c r="U121" s="54"/>
      <c r="V121" s="56"/>
      <c r="W121" s="57"/>
      <c r="X121" s="211"/>
      <c r="Y121" s="212"/>
    </row>
    <row r="122" spans="1:35" s="189" customFormat="1">
      <c r="A122" s="1" t="e">
        <f>#REF!</f>
        <v>#REF!</v>
      </c>
      <c r="B122" s="2" t="s">
        <v>148</v>
      </c>
      <c r="C122" s="187"/>
      <c r="D122" s="114">
        <v>3777.07</v>
      </c>
      <c r="E122" s="55">
        <f t="shared" si="18"/>
        <v>1.9576874712759915E-2</v>
      </c>
      <c r="F122" s="54">
        <v>1615</v>
      </c>
      <c r="G122" s="55">
        <v>9.1035238641691118E-3</v>
      </c>
      <c r="H122" s="54">
        <v>2456.83</v>
      </c>
      <c r="I122" s="56">
        <v>1.2305022394236222E-2</v>
      </c>
      <c r="J122" s="57"/>
      <c r="K122" s="58">
        <f t="shared" ref="K122:K140" si="24">D122-F122</f>
        <v>2162.0700000000002</v>
      </c>
      <c r="L122" s="59">
        <f t="shared" ref="L122:L140" si="25">D122-H122</f>
        <v>1320.2400000000002</v>
      </c>
      <c r="M122" s="60"/>
      <c r="N122" s="51"/>
      <c r="O122" s="61" t="s">
        <v>149</v>
      </c>
      <c r="P122" s="62"/>
      <c r="Q122" s="114">
        <v>33181.839999999997</v>
      </c>
      <c r="R122" s="55">
        <f t="shared" si="21"/>
        <v>1.4782450326849337E-2</v>
      </c>
      <c r="S122" s="54">
        <v>19380</v>
      </c>
      <c r="T122" s="55">
        <v>9.1985842192278747E-3</v>
      </c>
      <c r="U122" s="54">
        <v>27365.21</v>
      </c>
      <c r="V122" s="56">
        <v>1.4323318100223262E-2</v>
      </c>
      <c r="W122" s="57"/>
      <c r="X122" s="58">
        <f t="shared" ref="X122:X140" si="26">Q122-S122</f>
        <v>13801.839999999997</v>
      </c>
      <c r="Y122" s="59">
        <f t="shared" ref="Y122:Y140" si="27">Q122-U122</f>
        <v>5816.6299999999974</v>
      </c>
      <c r="AI122" s="189" t="s">
        <v>150</v>
      </c>
    </row>
    <row r="123" spans="1:35" s="9" customFormat="1">
      <c r="A123" s="1" t="e">
        <f>#REF!</f>
        <v>#REF!</v>
      </c>
      <c r="B123" s="2" t="s">
        <v>151</v>
      </c>
      <c r="C123" s="8"/>
      <c r="D123" s="114">
        <v>0</v>
      </c>
      <c r="E123" s="55">
        <f t="shared" si="18"/>
        <v>0</v>
      </c>
      <c r="F123" s="54">
        <v>2500</v>
      </c>
      <c r="G123" s="55">
        <v>1.4092142204596148E-2</v>
      </c>
      <c r="H123" s="54">
        <v>0</v>
      </c>
      <c r="I123" s="56">
        <v>0</v>
      </c>
      <c r="J123" s="57"/>
      <c r="K123" s="58">
        <f t="shared" si="24"/>
        <v>-2500</v>
      </c>
      <c r="L123" s="59">
        <f t="shared" si="25"/>
        <v>0</v>
      </c>
      <c r="M123" s="60"/>
      <c r="N123" s="51"/>
      <c r="O123" s="61" t="s">
        <v>152</v>
      </c>
      <c r="P123" s="62"/>
      <c r="Q123" s="114">
        <v>20461.07</v>
      </c>
      <c r="R123" s="55">
        <f t="shared" si="21"/>
        <v>9.1153700611294377E-3</v>
      </c>
      <c r="S123" s="54">
        <v>30000</v>
      </c>
      <c r="T123" s="55">
        <v>1.4239294457009093E-2</v>
      </c>
      <c r="U123" s="54">
        <v>34873.599999999999</v>
      </c>
      <c r="V123" s="56">
        <v>1.8253310173755144E-2</v>
      </c>
      <c r="W123" s="57"/>
      <c r="X123" s="58">
        <f t="shared" si="26"/>
        <v>-9538.93</v>
      </c>
      <c r="Y123" s="59">
        <f t="shared" si="27"/>
        <v>-14412.529999999999</v>
      </c>
    </row>
    <row r="124" spans="1:35" s="9" customFormat="1">
      <c r="A124" s="1" t="e">
        <f>#REF!</f>
        <v>#REF!</v>
      </c>
      <c r="B124" s="2" t="s">
        <v>153</v>
      </c>
      <c r="C124" s="8"/>
      <c r="D124" s="114">
        <v>15719.74</v>
      </c>
      <c r="E124" s="55">
        <f t="shared" si="18"/>
        <v>8.1476747981149539E-2</v>
      </c>
      <c r="F124" s="54">
        <v>8500</v>
      </c>
      <c r="G124" s="55">
        <v>4.7913283495626902E-2</v>
      </c>
      <c r="H124" s="54">
        <v>58905.06</v>
      </c>
      <c r="I124" s="56">
        <v>0.29502573740707672</v>
      </c>
      <c r="J124" s="57"/>
      <c r="K124" s="58">
        <f t="shared" si="24"/>
        <v>7219.74</v>
      </c>
      <c r="L124" s="59">
        <f t="shared" si="25"/>
        <v>-43185.32</v>
      </c>
      <c r="M124" s="60"/>
      <c r="N124" s="51"/>
      <c r="O124" s="61" t="s">
        <v>154</v>
      </c>
      <c r="P124" s="62"/>
      <c r="Q124" s="114">
        <v>189969.33</v>
      </c>
      <c r="R124" s="55">
        <f t="shared" si="21"/>
        <v>8.4630996483312848E-2</v>
      </c>
      <c r="S124" s="54">
        <v>102000</v>
      </c>
      <c r="T124" s="55">
        <v>4.8413601153830914E-2</v>
      </c>
      <c r="U124" s="54">
        <v>144234.54999999999</v>
      </c>
      <c r="V124" s="56">
        <v>7.549429880832477E-2</v>
      </c>
      <c r="W124" s="57"/>
      <c r="X124" s="58">
        <f t="shared" si="26"/>
        <v>87969.329999999987</v>
      </c>
      <c r="Y124" s="59">
        <f t="shared" si="27"/>
        <v>45734.78</v>
      </c>
      <c r="AI124" s="9" t="s">
        <v>155</v>
      </c>
    </row>
    <row r="125" spans="1:35" s="9" customFormat="1">
      <c r="A125" s="1" t="e">
        <f>#REF!</f>
        <v>#REF!</v>
      </c>
      <c r="B125" s="2" t="s">
        <v>156</v>
      </c>
      <c r="C125" s="8"/>
      <c r="D125" s="114">
        <v>0</v>
      </c>
      <c r="E125" s="55">
        <f>D125/D$65</f>
        <v>0</v>
      </c>
      <c r="F125" s="54">
        <v>1000</v>
      </c>
      <c r="G125" s="55">
        <v>5.636856881838459E-3</v>
      </c>
      <c r="H125" s="54">
        <v>0</v>
      </c>
      <c r="I125" s="56">
        <v>0</v>
      </c>
      <c r="J125" s="57"/>
      <c r="K125" s="58">
        <f>D125-F125</f>
        <v>-1000</v>
      </c>
      <c r="L125" s="59">
        <f>D125-H125</f>
        <v>0</v>
      </c>
      <c r="M125" s="60"/>
      <c r="N125" s="51"/>
      <c r="O125" s="61" t="s">
        <v>157</v>
      </c>
      <c r="P125" s="62"/>
      <c r="Q125" s="114">
        <v>11535.02</v>
      </c>
      <c r="R125" s="55">
        <f>Q125/Q$65</f>
        <v>5.1388307631286771E-3</v>
      </c>
      <c r="S125" s="54">
        <v>12000</v>
      </c>
      <c r="T125" s="55">
        <v>5.6957177828036373E-3</v>
      </c>
      <c r="U125" s="54">
        <v>468.16</v>
      </c>
      <c r="V125" s="56">
        <v>2.4504122576806547E-4</v>
      </c>
      <c r="W125" s="57"/>
      <c r="X125" s="58">
        <f>Q125-S125</f>
        <v>-464.97999999999956</v>
      </c>
      <c r="Y125" s="59">
        <f>Q125-U125</f>
        <v>11066.86</v>
      </c>
    </row>
    <row r="126" spans="1:35" s="9" customFormat="1">
      <c r="A126" s="1" t="e">
        <f>#REF!</f>
        <v>#REF!</v>
      </c>
      <c r="B126" s="2" t="s">
        <v>158</v>
      </c>
      <c r="C126" s="8"/>
      <c r="D126" s="114">
        <v>0</v>
      </c>
      <c r="E126" s="55">
        <f t="shared" si="18"/>
        <v>0</v>
      </c>
      <c r="F126" s="54">
        <v>0</v>
      </c>
      <c r="G126" s="55">
        <v>0</v>
      </c>
      <c r="H126" s="54">
        <v>0</v>
      </c>
      <c r="I126" s="56">
        <v>0</v>
      </c>
      <c r="J126" s="57"/>
      <c r="K126" s="58">
        <f t="shared" si="24"/>
        <v>0</v>
      </c>
      <c r="L126" s="59">
        <f t="shared" si="25"/>
        <v>0</v>
      </c>
      <c r="M126" s="60"/>
      <c r="N126" s="51"/>
      <c r="O126" s="61" t="s">
        <v>159</v>
      </c>
      <c r="P126" s="62"/>
      <c r="Q126" s="114">
        <v>0</v>
      </c>
      <c r="R126" s="55">
        <f t="shared" si="21"/>
        <v>0</v>
      </c>
      <c r="S126" s="54">
        <v>0</v>
      </c>
      <c r="T126" s="55">
        <v>0</v>
      </c>
      <c r="U126" s="54">
        <v>0</v>
      </c>
      <c r="V126" s="56">
        <v>0</v>
      </c>
      <c r="W126" s="57"/>
      <c r="X126" s="58">
        <f t="shared" si="26"/>
        <v>0</v>
      </c>
      <c r="Y126" s="59">
        <f t="shared" si="27"/>
        <v>0</v>
      </c>
    </row>
    <row r="127" spans="1:35" s="9" customFormat="1">
      <c r="A127" s="1" t="e">
        <f>#REF!</f>
        <v>#REF!</v>
      </c>
      <c r="B127" s="2" t="s">
        <v>160</v>
      </c>
      <c r="C127" s="8"/>
      <c r="D127" s="114">
        <v>19.93</v>
      </c>
      <c r="E127" s="55">
        <f t="shared" si="18"/>
        <v>1.0329888326806362E-4</v>
      </c>
      <c r="F127" s="54">
        <v>100</v>
      </c>
      <c r="G127" s="55">
        <v>5.6368568818384592E-4</v>
      </c>
      <c r="H127" s="54">
        <v>90.85</v>
      </c>
      <c r="I127" s="56">
        <v>4.550218307804613E-4</v>
      </c>
      <c r="J127" s="57"/>
      <c r="K127" s="58">
        <f t="shared" si="24"/>
        <v>-80.069999999999993</v>
      </c>
      <c r="L127" s="59">
        <f t="shared" si="25"/>
        <v>-70.919999999999987</v>
      </c>
      <c r="M127" s="60"/>
      <c r="N127" s="51"/>
      <c r="O127" s="61" t="s">
        <v>161</v>
      </c>
      <c r="P127" s="62"/>
      <c r="Q127" s="114">
        <v>928.41999999999985</v>
      </c>
      <c r="R127" s="55">
        <f t="shared" si="21"/>
        <v>4.1360944819375479E-4</v>
      </c>
      <c r="S127" s="54">
        <v>1200</v>
      </c>
      <c r="T127" s="55">
        <v>5.6957177828036371E-4</v>
      </c>
      <c r="U127" s="54">
        <v>806.69</v>
      </c>
      <c r="V127" s="56">
        <v>4.2223237016157027E-4</v>
      </c>
      <c r="W127" s="57"/>
      <c r="X127" s="58">
        <f t="shared" si="26"/>
        <v>-271.58000000000015</v>
      </c>
      <c r="Y127" s="59">
        <f t="shared" si="27"/>
        <v>121.72999999999979</v>
      </c>
    </row>
    <row r="128" spans="1:35" s="9" customFormat="1">
      <c r="A128" s="1" t="e">
        <f>#REF!</f>
        <v>#REF!</v>
      </c>
      <c r="B128" s="2" t="s">
        <v>164</v>
      </c>
      <c r="C128" s="8"/>
      <c r="D128" s="114">
        <v>2386.56</v>
      </c>
      <c r="E128" s="55">
        <f t="shared" si="18"/>
        <v>1.2369743243965375E-2</v>
      </c>
      <c r="F128" s="54">
        <v>500</v>
      </c>
      <c r="G128" s="55">
        <v>2.8184284409192295E-3</v>
      </c>
      <c r="H128" s="54">
        <v>0</v>
      </c>
      <c r="I128" s="56">
        <v>0</v>
      </c>
      <c r="J128" s="57"/>
      <c r="K128" s="58">
        <f t="shared" si="24"/>
        <v>1886.56</v>
      </c>
      <c r="L128" s="59">
        <f t="shared" si="25"/>
        <v>2386.56</v>
      </c>
      <c r="M128" s="60"/>
      <c r="N128" s="51"/>
      <c r="O128" s="61" t="s">
        <v>165</v>
      </c>
      <c r="P128" s="62"/>
      <c r="Q128" s="114">
        <v>7110.6900000000005</v>
      </c>
      <c r="R128" s="55">
        <f t="shared" si="21"/>
        <v>3.1677996673669796E-3</v>
      </c>
      <c r="S128" s="54">
        <v>6000</v>
      </c>
      <c r="T128" s="55">
        <v>2.8478588914018187E-3</v>
      </c>
      <c r="U128" s="54">
        <v>5538.96</v>
      </c>
      <c r="V128" s="56">
        <v>2.8991659857319804E-3</v>
      </c>
      <c r="W128" s="57"/>
      <c r="X128" s="58">
        <f t="shared" si="26"/>
        <v>1110.6900000000005</v>
      </c>
      <c r="Y128" s="59">
        <f t="shared" si="27"/>
        <v>1571.7300000000005</v>
      </c>
    </row>
    <row r="129" spans="1:35" s="9" customFormat="1">
      <c r="A129" s="1" t="e">
        <f>#REF!</f>
        <v>#REF!</v>
      </c>
      <c r="B129" s="2" t="s">
        <v>166</v>
      </c>
      <c r="C129" s="8"/>
      <c r="D129" s="114">
        <v>1500</v>
      </c>
      <c r="E129" s="55">
        <f t="shared" si="18"/>
        <v>7.7746274411487921E-3</v>
      </c>
      <c r="F129" s="54">
        <v>850</v>
      </c>
      <c r="G129" s="55">
        <v>4.7913283495626905E-3</v>
      </c>
      <c r="H129" s="54">
        <v>905</v>
      </c>
      <c r="I129" s="56">
        <v>4.5326885729919377E-3</v>
      </c>
      <c r="J129" s="57"/>
      <c r="K129" s="58">
        <f t="shared" si="24"/>
        <v>650</v>
      </c>
      <c r="L129" s="59">
        <f t="shared" si="25"/>
        <v>595</v>
      </c>
      <c r="M129" s="60"/>
      <c r="N129" s="51"/>
      <c r="O129" s="61" t="s">
        <v>167</v>
      </c>
      <c r="P129" s="62"/>
      <c r="Q129" s="114">
        <v>11675.73</v>
      </c>
      <c r="R129" s="55">
        <f t="shared" si="21"/>
        <v>5.2015168162677121E-3</v>
      </c>
      <c r="S129" s="54">
        <v>10200</v>
      </c>
      <c r="T129" s="55">
        <v>4.8413601153830914E-3</v>
      </c>
      <c r="U129" s="54">
        <v>29636.989999999998</v>
      </c>
      <c r="V129" s="56">
        <v>1.5512398234953644E-2</v>
      </c>
      <c r="W129" s="57"/>
      <c r="X129" s="58">
        <f t="shared" si="26"/>
        <v>1475.7299999999996</v>
      </c>
      <c r="Y129" s="59">
        <f t="shared" si="27"/>
        <v>-17961.259999999998</v>
      </c>
    </row>
    <row r="130" spans="1:35" s="9" customFormat="1">
      <c r="A130" s="1" t="e">
        <f>#REF!</f>
        <v>#REF!</v>
      </c>
      <c r="B130" s="2" t="s">
        <v>168</v>
      </c>
      <c r="C130" s="8"/>
      <c r="D130" s="114">
        <v>492.7</v>
      </c>
      <c r="E130" s="55">
        <f t="shared" si="18"/>
        <v>2.5537059601693397E-3</v>
      </c>
      <c r="F130" s="54">
        <v>1000</v>
      </c>
      <c r="G130" s="55">
        <v>5.636856881838459E-3</v>
      </c>
      <c r="H130" s="54">
        <v>1293.28</v>
      </c>
      <c r="I130" s="56">
        <v>6.4773872681536055E-3</v>
      </c>
      <c r="J130" s="57"/>
      <c r="K130" s="58">
        <f t="shared" si="24"/>
        <v>-507.3</v>
      </c>
      <c r="L130" s="59">
        <f t="shared" si="25"/>
        <v>-800.57999999999993</v>
      </c>
      <c r="M130" s="60"/>
      <c r="N130" s="51"/>
      <c r="O130" s="61" t="s">
        <v>169</v>
      </c>
      <c r="P130" s="62"/>
      <c r="Q130" s="114">
        <v>8873.8100000000013</v>
      </c>
      <c r="R130" s="55">
        <f t="shared" si="21"/>
        <v>3.9532664715066718E-3</v>
      </c>
      <c r="S130" s="54">
        <v>12000</v>
      </c>
      <c r="T130" s="55">
        <v>5.6957177828036373E-3</v>
      </c>
      <c r="U130" s="54">
        <v>11033.76</v>
      </c>
      <c r="V130" s="56">
        <v>5.775218034925346E-3</v>
      </c>
      <c r="W130" s="57"/>
      <c r="X130" s="58">
        <f t="shared" si="26"/>
        <v>-3126.1899999999987</v>
      </c>
      <c r="Y130" s="59">
        <f t="shared" si="27"/>
        <v>-2159.9499999999989</v>
      </c>
      <c r="AA130" s="228"/>
      <c r="AB130" s="228"/>
      <c r="AC130" s="228"/>
      <c r="AD130" s="228"/>
    </row>
    <row r="131" spans="1:35" s="9" customFormat="1">
      <c r="A131" s="1" t="e">
        <f>#REF!</f>
        <v>#REF!</v>
      </c>
      <c r="B131" s="2" t="s">
        <v>170</v>
      </c>
      <c r="C131" s="8"/>
      <c r="D131" s="114">
        <v>0</v>
      </c>
      <c r="E131" s="55">
        <f t="shared" si="18"/>
        <v>0</v>
      </c>
      <c r="F131" s="54">
        <v>50</v>
      </c>
      <c r="G131" s="55">
        <v>2.8184284409192296E-4</v>
      </c>
      <c r="H131" s="54">
        <v>378.9</v>
      </c>
      <c r="I131" s="56">
        <v>1.8977190058636962E-3</v>
      </c>
      <c r="J131" s="57"/>
      <c r="K131" s="58">
        <f t="shared" si="24"/>
        <v>-50</v>
      </c>
      <c r="L131" s="59">
        <f t="shared" si="25"/>
        <v>-378.9</v>
      </c>
      <c r="M131" s="60"/>
      <c r="N131" s="51"/>
      <c r="O131" s="61" t="s">
        <v>171</v>
      </c>
      <c r="P131" s="62"/>
      <c r="Q131" s="114">
        <v>299.93</v>
      </c>
      <c r="R131" s="55">
        <f t="shared" si="21"/>
        <v>1.3361827814647778E-4</v>
      </c>
      <c r="S131" s="54">
        <v>600</v>
      </c>
      <c r="T131" s="55">
        <v>2.8478588914018186E-4</v>
      </c>
      <c r="U131" s="54">
        <v>8286.34</v>
      </c>
      <c r="V131" s="56">
        <v>4.3371815420603036E-3</v>
      </c>
      <c r="W131" s="57"/>
      <c r="X131" s="58">
        <f t="shared" si="26"/>
        <v>-300.07</v>
      </c>
      <c r="Y131" s="59">
        <f t="shared" si="27"/>
        <v>-7986.41</v>
      </c>
    </row>
    <row r="132" spans="1:35" s="9" customFormat="1">
      <c r="A132" s="1" t="e">
        <f>#REF!</f>
        <v>#REF!</v>
      </c>
      <c r="B132" s="2" t="s">
        <v>172</v>
      </c>
      <c r="C132" s="8"/>
      <c r="D132" s="114">
        <v>0</v>
      </c>
      <c r="E132" s="55">
        <f>D132/D$65</f>
        <v>0</v>
      </c>
      <c r="F132" s="54">
        <v>0</v>
      </c>
      <c r="G132" s="55">
        <v>0</v>
      </c>
      <c r="H132" s="54">
        <v>616.16</v>
      </c>
      <c r="I132" s="56">
        <v>3.0860346863366985E-3</v>
      </c>
      <c r="J132" s="57"/>
      <c r="K132" s="58">
        <f>D132-F132</f>
        <v>0</v>
      </c>
      <c r="L132" s="59">
        <f>D132-H132</f>
        <v>-616.16</v>
      </c>
      <c r="M132" s="60"/>
      <c r="N132" s="51"/>
      <c r="O132" s="61" t="s">
        <v>173</v>
      </c>
      <c r="P132" s="62"/>
      <c r="Q132" s="114">
        <v>3943.5</v>
      </c>
      <c r="R132" s="55">
        <f>Q132/Q$65</f>
        <v>1.7568221914134468E-3</v>
      </c>
      <c r="S132" s="54">
        <v>0</v>
      </c>
      <c r="T132" s="55">
        <v>0</v>
      </c>
      <c r="U132" s="54">
        <v>616.16</v>
      </c>
      <c r="V132" s="56">
        <v>3.2250641163117567E-4</v>
      </c>
      <c r="W132" s="57"/>
      <c r="X132" s="58">
        <f>Q132-S132</f>
        <v>3943.5</v>
      </c>
      <c r="Y132" s="59">
        <f>Q132-U132</f>
        <v>3327.34</v>
      </c>
      <c r="AI132" s="9" t="s">
        <v>162</v>
      </c>
    </row>
    <row r="133" spans="1:35" s="9" customFormat="1">
      <c r="A133" s="1" t="e">
        <f>#REF!</f>
        <v>#REF!</v>
      </c>
      <c r="B133" s="2" t="s">
        <v>174</v>
      </c>
      <c r="C133" s="8"/>
      <c r="D133" s="114">
        <v>0</v>
      </c>
      <c r="E133" s="55">
        <f t="shared" si="18"/>
        <v>0</v>
      </c>
      <c r="F133" s="54">
        <v>0</v>
      </c>
      <c r="G133" s="55">
        <v>0</v>
      </c>
      <c r="H133" s="54">
        <v>0</v>
      </c>
      <c r="I133" s="56">
        <v>0</v>
      </c>
      <c r="J133" s="57"/>
      <c r="K133" s="58">
        <f t="shared" si="24"/>
        <v>0</v>
      </c>
      <c r="L133" s="59">
        <f t="shared" si="25"/>
        <v>0</v>
      </c>
      <c r="M133" s="60"/>
      <c r="N133" s="51"/>
      <c r="O133" s="61" t="s">
        <v>175</v>
      </c>
      <c r="P133" s="62"/>
      <c r="Q133" s="114">
        <v>0</v>
      </c>
      <c r="R133" s="55">
        <f t="shared" si="21"/>
        <v>0</v>
      </c>
      <c r="S133" s="54">
        <v>0</v>
      </c>
      <c r="T133" s="55">
        <v>0</v>
      </c>
      <c r="U133" s="54">
        <v>0</v>
      </c>
      <c r="V133" s="56">
        <v>0</v>
      </c>
      <c r="W133" s="57"/>
      <c r="X133" s="58">
        <f t="shared" si="26"/>
        <v>0</v>
      </c>
      <c r="Y133" s="59">
        <f t="shared" si="27"/>
        <v>0</v>
      </c>
    </row>
    <row r="134" spans="1:35" s="9" customFormat="1">
      <c r="A134" s="1" t="e">
        <f>#REF!</f>
        <v>#REF!</v>
      </c>
      <c r="B134" s="2" t="s">
        <v>176</v>
      </c>
      <c r="C134" s="8"/>
      <c r="D134" s="114">
        <v>2200</v>
      </c>
      <c r="E134" s="55">
        <f t="shared" si="18"/>
        <v>1.1402786913684895E-2</v>
      </c>
      <c r="F134" s="54">
        <v>2300</v>
      </c>
      <c r="G134" s="55">
        <v>1.2964770828228455E-2</v>
      </c>
      <c r="H134" s="54">
        <v>2200</v>
      </c>
      <c r="I134" s="56">
        <v>1.1018690453682058E-2</v>
      </c>
      <c r="J134" s="57"/>
      <c r="K134" s="58">
        <f t="shared" si="24"/>
        <v>-100</v>
      </c>
      <c r="L134" s="59">
        <f t="shared" si="25"/>
        <v>0</v>
      </c>
      <c r="M134" s="60"/>
      <c r="N134" s="51"/>
      <c r="O134" s="61" t="s">
        <v>177</v>
      </c>
      <c r="P134" s="62"/>
      <c r="Q134" s="114">
        <v>28287.5</v>
      </c>
      <c r="R134" s="55">
        <f t="shared" si="21"/>
        <v>1.2602030617372355E-2</v>
      </c>
      <c r="S134" s="54">
        <v>27600</v>
      </c>
      <c r="T134" s="55">
        <v>1.3100150900448365E-2</v>
      </c>
      <c r="U134" s="54">
        <v>29545</v>
      </c>
      <c r="V134" s="56">
        <v>1.5464249434632378E-2</v>
      </c>
      <c r="W134" s="57"/>
      <c r="X134" s="58">
        <f t="shared" si="26"/>
        <v>687.5</v>
      </c>
      <c r="Y134" s="59">
        <f t="shared" si="27"/>
        <v>-1257.5</v>
      </c>
    </row>
    <row r="135" spans="1:35" s="9" customFormat="1">
      <c r="A135" s="1" t="e">
        <f>#REF!</f>
        <v>#REF!</v>
      </c>
      <c r="B135" s="2" t="s">
        <v>178</v>
      </c>
      <c r="C135" s="8"/>
      <c r="D135" s="114">
        <v>2354.4635800000001</v>
      </c>
      <c r="E135" s="55">
        <f t="shared" si="18"/>
        <v>1.220338477216895E-2</v>
      </c>
      <c r="F135" s="54">
        <v>2133</v>
      </c>
      <c r="G135" s="55">
        <v>1.2023415728961434E-2</v>
      </c>
      <c r="H135" s="54">
        <v>1789.9</v>
      </c>
      <c r="I135" s="56">
        <v>8.9647063832025073E-3</v>
      </c>
      <c r="J135" s="57"/>
      <c r="K135" s="58">
        <f t="shared" si="24"/>
        <v>221.46358000000009</v>
      </c>
      <c r="L135" s="59">
        <f t="shared" si="25"/>
        <v>564.56358</v>
      </c>
      <c r="M135" s="60"/>
      <c r="N135" s="51"/>
      <c r="O135" s="61" t="s">
        <v>179</v>
      </c>
      <c r="P135" s="62"/>
      <c r="Q135" s="114">
        <v>21374.333579999999</v>
      </c>
      <c r="R135" s="55">
        <f t="shared" si="21"/>
        <v>9.5222273513421128E-3</v>
      </c>
      <c r="S135" s="54">
        <v>25618</v>
      </c>
      <c r="T135" s="55">
        <v>1.2159408179988632E-2</v>
      </c>
      <c r="U135" s="54">
        <v>22701.22</v>
      </c>
      <c r="V135" s="56">
        <v>1.1882123152833483E-2</v>
      </c>
      <c r="W135" s="57"/>
      <c r="X135" s="58">
        <f t="shared" si="26"/>
        <v>-4243.6664200000014</v>
      </c>
      <c r="Y135" s="59">
        <f t="shared" si="27"/>
        <v>-1326.8864200000025</v>
      </c>
    </row>
    <row r="136" spans="1:35" s="9" customFormat="1">
      <c r="A136" s="1" t="e">
        <f>#REF!</f>
        <v>#REF!</v>
      </c>
      <c r="B136" s="2" t="s">
        <v>180</v>
      </c>
      <c r="C136" s="8"/>
      <c r="D136" s="114">
        <v>512.72</v>
      </c>
      <c r="E136" s="55">
        <f t="shared" si="18"/>
        <v>2.6574713210838728E-3</v>
      </c>
      <c r="F136" s="54">
        <v>700</v>
      </c>
      <c r="G136" s="55">
        <v>3.9457998172869211E-3</v>
      </c>
      <c r="H136" s="54">
        <v>412.68</v>
      </c>
      <c r="I136" s="56">
        <v>2.0669059892843237E-3</v>
      </c>
      <c r="J136" s="57"/>
      <c r="K136" s="58">
        <f t="shared" si="24"/>
        <v>-187.27999999999997</v>
      </c>
      <c r="L136" s="59">
        <f t="shared" si="25"/>
        <v>100.04000000000002</v>
      </c>
      <c r="M136" s="60"/>
      <c r="N136" s="51"/>
      <c r="O136" s="61" t="s">
        <v>108</v>
      </c>
      <c r="P136" s="62"/>
      <c r="Q136" s="114">
        <v>6055.32</v>
      </c>
      <c r="R136" s="55">
        <f t="shared" si="21"/>
        <v>2.6976342214047604E-3</v>
      </c>
      <c r="S136" s="54">
        <v>8400</v>
      </c>
      <c r="T136" s="55">
        <v>3.9870024479625463E-3</v>
      </c>
      <c r="U136" s="54">
        <v>4696.79</v>
      </c>
      <c r="V136" s="56">
        <v>2.4583629074999835E-3</v>
      </c>
      <c r="W136" s="57"/>
      <c r="X136" s="58">
        <f t="shared" si="26"/>
        <v>-2344.6800000000003</v>
      </c>
      <c r="Y136" s="59">
        <f t="shared" si="27"/>
        <v>1358.5299999999997</v>
      </c>
      <c r="AI136" s="214" t="s">
        <v>181</v>
      </c>
    </row>
    <row r="137" spans="1:35" s="9" customFormat="1">
      <c r="A137" s="1" t="e">
        <f>#REF!</f>
        <v>#REF!</v>
      </c>
      <c r="B137" s="2" t="s">
        <v>182</v>
      </c>
      <c r="C137" s="8"/>
      <c r="D137" s="114">
        <v>2000</v>
      </c>
      <c r="E137" s="55">
        <f t="shared" si="18"/>
        <v>1.0366169921531722E-2</v>
      </c>
      <c r="F137" s="54">
        <v>1100</v>
      </c>
      <c r="G137" s="55">
        <v>6.2005425700223053E-3</v>
      </c>
      <c r="H137" s="54">
        <v>18460</v>
      </c>
      <c r="I137" s="56">
        <v>9.2456829897713991E-2</v>
      </c>
      <c r="J137" s="57"/>
      <c r="K137" s="58">
        <f t="shared" si="24"/>
        <v>900</v>
      </c>
      <c r="L137" s="59">
        <f t="shared" si="25"/>
        <v>-16460</v>
      </c>
      <c r="M137" s="60"/>
      <c r="N137" s="51"/>
      <c r="O137" s="61" t="s">
        <v>183</v>
      </c>
      <c r="P137" s="62"/>
      <c r="Q137" s="114">
        <v>7570.59</v>
      </c>
      <c r="R137" s="55">
        <f t="shared" si="21"/>
        <v>3.3726842941784524E-3</v>
      </c>
      <c r="S137" s="54">
        <v>13200</v>
      </c>
      <c r="T137" s="55">
        <v>6.2652895610840007E-3</v>
      </c>
      <c r="U137" s="54">
        <v>29688.23</v>
      </c>
      <c r="V137" s="56">
        <v>1.5539217938491657E-2</v>
      </c>
      <c r="W137" s="57"/>
      <c r="X137" s="58">
        <f t="shared" si="26"/>
        <v>-5629.41</v>
      </c>
      <c r="Y137" s="59">
        <f t="shared" si="27"/>
        <v>-22117.64</v>
      </c>
    </row>
    <row r="138" spans="1:35" s="9" customFormat="1">
      <c r="A138" s="1" t="e">
        <f>#REF!</f>
        <v>#REF!</v>
      </c>
      <c r="B138" s="2" t="s">
        <v>184</v>
      </c>
      <c r="C138" s="8"/>
      <c r="D138" s="114">
        <v>5692.44</v>
      </c>
      <c r="E138" s="55">
        <f t="shared" si="18"/>
        <v>2.950440015406202E-2</v>
      </c>
      <c r="F138" s="54">
        <v>3083</v>
      </c>
      <c r="G138" s="55">
        <v>1.7378429766707969E-2</v>
      </c>
      <c r="H138" s="54">
        <v>2723.31</v>
      </c>
      <c r="I138" s="56">
        <v>1.3639686317916766E-2</v>
      </c>
      <c r="J138" s="57"/>
      <c r="K138" s="58">
        <f t="shared" si="24"/>
        <v>2609.4399999999996</v>
      </c>
      <c r="L138" s="59">
        <f t="shared" si="25"/>
        <v>2969.1299999999997</v>
      </c>
      <c r="M138" s="60"/>
      <c r="N138" s="51"/>
      <c r="O138" s="61" t="s">
        <v>185</v>
      </c>
      <c r="P138" s="62"/>
      <c r="Q138" s="114">
        <v>45242.430000000008</v>
      </c>
      <c r="R138" s="55">
        <f t="shared" si="21"/>
        <v>2.0155421584244829E-2</v>
      </c>
      <c r="S138" s="54">
        <v>36996</v>
      </c>
      <c r="T138" s="55">
        <v>1.7559897924383613E-2</v>
      </c>
      <c r="U138" s="54">
        <v>31769.33</v>
      </c>
      <c r="V138" s="56">
        <v>1.6628493602678946E-2</v>
      </c>
      <c r="W138" s="57"/>
      <c r="X138" s="58">
        <f t="shared" si="26"/>
        <v>8246.4300000000076</v>
      </c>
      <c r="Y138" s="59">
        <f t="shared" si="27"/>
        <v>13473.100000000006</v>
      </c>
    </row>
    <row r="139" spans="1:35" s="9" customFormat="1">
      <c r="A139" s="1" t="e">
        <f>#REF!</f>
        <v>#REF!</v>
      </c>
      <c r="B139" s="2" t="s">
        <v>186</v>
      </c>
      <c r="C139" s="8"/>
      <c r="D139" s="114">
        <v>0</v>
      </c>
      <c r="E139" s="55">
        <f t="shared" si="18"/>
        <v>0</v>
      </c>
      <c r="F139" s="54">
        <v>0</v>
      </c>
      <c r="G139" s="55">
        <v>0</v>
      </c>
      <c r="H139" s="54">
        <v>0</v>
      </c>
      <c r="I139" s="56">
        <v>0</v>
      </c>
      <c r="J139" s="57"/>
      <c r="K139" s="58">
        <f t="shared" si="24"/>
        <v>0</v>
      </c>
      <c r="L139" s="59">
        <f t="shared" si="25"/>
        <v>0</v>
      </c>
      <c r="M139" s="60"/>
      <c r="N139" s="51"/>
      <c r="O139" s="61" t="s">
        <v>117</v>
      </c>
      <c r="P139" s="62"/>
      <c r="Q139" s="114">
        <v>0</v>
      </c>
      <c r="R139" s="55">
        <f t="shared" si="21"/>
        <v>0</v>
      </c>
      <c r="S139" s="54">
        <v>0</v>
      </c>
      <c r="T139" s="55">
        <v>0</v>
      </c>
      <c r="U139" s="54">
        <v>0</v>
      </c>
      <c r="V139" s="56">
        <v>0</v>
      </c>
      <c r="W139" s="57"/>
      <c r="X139" s="58">
        <f t="shared" si="26"/>
        <v>0</v>
      </c>
      <c r="Y139" s="59">
        <f t="shared" si="27"/>
        <v>0</v>
      </c>
    </row>
    <row r="140" spans="1:35" s="9" customFormat="1">
      <c r="A140" s="1" t="e">
        <f>#REF!</f>
        <v>#REF!</v>
      </c>
      <c r="B140" s="2" t="s">
        <v>187</v>
      </c>
      <c r="C140" s="8"/>
      <c r="D140" s="114">
        <v>3813.19</v>
      </c>
      <c r="E140" s="55">
        <f t="shared" si="18"/>
        <v>1.9764087741542775E-2</v>
      </c>
      <c r="F140" s="54">
        <v>1982</v>
      </c>
      <c r="G140" s="55">
        <v>1.1172250339803826E-2</v>
      </c>
      <c r="H140" s="54">
        <v>962.23</v>
      </c>
      <c r="I140" s="56">
        <v>4.8193247796574938E-3</v>
      </c>
      <c r="J140" s="57"/>
      <c r="K140" s="58">
        <f t="shared" si="24"/>
        <v>1831.19</v>
      </c>
      <c r="L140" s="59">
        <f t="shared" si="25"/>
        <v>2850.96</v>
      </c>
      <c r="M140" s="60"/>
      <c r="N140" s="51"/>
      <c r="O140" s="61" t="s">
        <v>188</v>
      </c>
      <c r="P140" s="62"/>
      <c r="Q140" s="114">
        <v>34314.769999999997</v>
      </c>
      <c r="R140" s="55">
        <f t="shared" si="21"/>
        <v>1.5287168613984633E-2</v>
      </c>
      <c r="S140" s="54">
        <v>23850</v>
      </c>
      <c r="T140" s="55">
        <v>1.1320239093322229E-2</v>
      </c>
      <c r="U140" s="54">
        <v>16414.41</v>
      </c>
      <c r="V140" s="56">
        <v>8.5915224424546986E-3</v>
      </c>
      <c r="W140" s="57"/>
      <c r="X140" s="58">
        <f t="shared" si="26"/>
        <v>10464.769999999997</v>
      </c>
      <c r="Y140" s="59">
        <f t="shared" si="27"/>
        <v>17900.359999999997</v>
      </c>
      <c r="AH140" s="229" t="s">
        <v>189</v>
      </c>
    </row>
    <row r="141" spans="1:35" s="9" customFormat="1">
      <c r="A141" s="1" t="e">
        <f>#REF!</f>
        <v>#REF!</v>
      </c>
      <c r="B141" s="2"/>
      <c r="C141" s="8"/>
      <c r="D141" s="230"/>
      <c r="E141" s="231"/>
      <c r="F141" s="230"/>
      <c r="G141" s="231"/>
      <c r="H141" s="232"/>
      <c r="I141" s="233"/>
      <c r="J141" s="234"/>
      <c r="K141" s="235"/>
      <c r="L141" s="236"/>
      <c r="M141" s="237"/>
      <c r="N141" s="51"/>
      <c r="O141" s="192"/>
      <c r="P141" s="238"/>
      <c r="Q141" s="232"/>
      <c r="R141" s="231"/>
      <c r="S141" s="232"/>
      <c r="T141" s="231"/>
      <c r="U141" s="232"/>
      <c r="V141" s="233"/>
      <c r="W141" s="234"/>
      <c r="X141" s="235"/>
      <c r="Y141" s="236"/>
    </row>
    <row r="142" spans="1:35" s="9" customFormat="1">
      <c r="A142" s="1" t="e">
        <f>#REF!</f>
        <v>#REF!</v>
      </c>
      <c r="B142" s="2"/>
      <c r="C142" s="8"/>
      <c r="D142" s="242"/>
      <c r="E142" s="243"/>
      <c r="F142" s="242"/>
      <c r="G142" s="243"/>
      <c r="H142" s="244"/>
      <c r="I142" s="245"/>
      <c r="J142" s="234"/>
      <c r="K142" s="246"/>
      <c r="L142" s="247"/>
      <c r="M142" s="237"/>
      <c r="N142" s="110"/>
      <c r="O142" s="248"/>
      <c r="P142" s="238"/>
      <c r="Q142" s="244"/>
      <c r="R142" s="243"/>
      <c r="S142" s="244"/>
      <c r="T142" s="243"/>
      <c r="U142" s="244"/>
      <c r="V142" s="245"/>
      <c r="W142" s="234"/>
      <c r="X142" s="246"/>
      <c r="Y142" s="247"/>
    </row>
    <row r="143" spans="1:35" s="95" customFormat="1">
      <c r="A143" s="1" t="e">
        <f>#REF!</f>
        <v>#REF!</v>
      </c>
      <c r="B143" s="83" t="s">
        <v>190</v>
      </c>
      <c r="C143" s="84"/>
      <c r="D143" s="85">
        <v>40468.813580000009</v>
      </c>
      <c r="E143" s="86">
        <f>D143/D$65</f>
        <v>0.20975329904653531</v>
      </c>
      <c r="F143" s="85">
        <v>27413</v>
      </c>
      <c r="G143" s="86">
        <v>0.15452315770183767</v>
      </c>
      <c r="H143" s="85">
        <v>91194.199999999983</v>
      </c>
      <c r="I143" s="87">
        <v>0.45674575498689646</v>
      </c>
      <c r="J143" s="88"/>
      <c r="K143" s="89">
        <f>D143-F143</f>
        <v>13055.813580000009</v>
      </c>
      <c r="L143" s="90">
        <f>D143-H143</f>
        <v>-50725.386419999973</v>
      </c>
      <c r="M143" s="91"/>
      <c r="N143" s="92"/>
      <c r="O143" s="93" t="s">
        <v>121</v>
      </c>
      <c r="P143" s="94"/>
      <c r="Q143" s="165">
        <v>430824.28357999999</v>
      </c>
      <c r="R143" s="86">
        <f>Q143/Q$65</f>
        <v>0.19193144718984248</v>
      </c>
      <c r="S143" s="85">
        <v>329044</v>
      </c>
      <c r="T143" s="86">
        <v>0.15617848017707001</v>
      </c>
      <c r="U143" s="85">
        <v>397675.39999999997</v>
      </c>
      <c r="V143" s="87">
        <v>0.2081486403661264</v>
      </c>
      <c r="W143" s="88"/>
      <c r="X143" s="89">
        <f>Q143-S143</f>
        <v>101780.28357999999</v>
      </c>
      <c r="Y143" s="90">
        <f>Q143-U143</f>
        <v>33148.883580000023</v>
      </c>
    </row>
    <row r="144" spans="1:35" s="9" customFormat="1">
      <c r="A144" s="1" t="e">
        <f>#REF!</f>
        <v>#REF!</v>
      </c>
      <c r="B144" s="2"/>
      <c r="C144" s="8"/>
      <c r="D144" s="250"/>
      <c r="E144" s="22"/>
      <c r="F144" s="250"/>
      <c r="G144" s="107"/>
      <c r="H144" s="250"/>
      <c r="I144" s="107"/>
      <c r="J144" s="10"/>
      <c r="K144" s="219"/>
      <c r="L144" s="220"/>
      <c r="M144" s="221"/>
      <c r="N144" s="106"/>
      <c r="O144" s="107"/>
      <c r="P144" s="10"/>
      <c r="Q144" s="250"/>
      <c r="R144" s="251"/>
      <c r="S144" s="250"/>
      <c r="T144" s="252"/>
      <c r="U144" s="250"/>
      <c r="V144" s="107"/>
      <c r="W144" s="10"/>
      <c r="X144" s="219"/>
      <c r="Y144" s="220"/>
    </row>
    <row r="145" spans="1:25" s="9" customFormat="1">
      <c r="A145" s="1" t="e">
        <f>#REF!</f>
        <v>#REF!</v>
      </c>
      <c r="B145" s="2"/>
      <c r="C145" s="8"/>
      <c r="D145" s="242"/>
      <c r="E145" s="243"/>
      <c r="F145" s="242"/>
      <c r="G145" s="243"/>
      <c r="H145" s="244"/>
      <c r="I145" s="245"/>
      <c r="J145" s="234"/>
      <c r="K145" s="254"/>
      <c r="L145" s="255"/>
      <c r="M145" s="256"/>
      <c r="N145" s="110"/>
      <c r="O145" s="248"/>
      <c r="P145" s="238"/>
      <c r="Q145" s="244"/>
      <c r="R145" s="243"/>
      <c r="S145" s="244"/>
      <c r="T145" s="243"/>
      <c r="U145" s="244"/>
      <c r="V145" s="245"/>
      <c r="W145" s="234"/>
      <c r="X145" s="254"/>
      <c r="Y145" s="255"/>
    </row>
    <row r="146" spans="1:25" s="95" customFormat="1">
      <c r="A146" s="1" t="e">
        <f>#REF!</f>
        <v>#REF!</v>
      </c>
      <c r="B146" s="83" t="s">
        <v>191</v>
      </c>
      <c r="C146" s="84"/>
      <c r="D146" s="85">
        <v>85004.943580000006</v>
      </c>
      <c r="E146" s="86">
        <f>D146/D$65</f>
        <v>0.44058784466024858</v>
      </c>
      <c r="F146" s="85">
        <v>62335</v>
      </c>
      <c r="G146" s="86">
        <v>0.35137347372940037</v>
      </c>
      <c r="H146" s="85">
        <v>127390.46999999997</v>
      </c>
      <c r="I146" s="87">
        <v>0.63803461621775925</v>
      </c>
      <c r="J146" s="88"/>
      <c r="K146" s="89">
        <f>D146-F146</f>
        <v>22669.943580000006</v>
      </c>
      <c r="L146" s="90">
        <f>D146-H146</f>
        <v>-42385.526419999966</v>
      </c>
      <c r="M146" s="91"/>
      <c r="N146" s="92"/>
      <c r="O146" s="93" t="s">
        <v>192</v>
      </c>
      <c r="P146" s="94"/>
      <c r="Q146" s="165">
        <v>861759.71357999998</v>
      </c>
      <c r="R146" s="86">
        <f>Q146/Q$65</f>
        <v>0.38391240991085074</v>
      </c>
      <c r="S146" s="85">
        <v>734938</v>
      </c>
      <c r="T146" s="86">
        <v>0.34883328632151162</v>
      </c>
      <c r="U146" s="85">
        <v>774005.17999999993</v>
      </c>
      <c r="V146" s="87">
        <v>0.40512469680885194</v>
      </c>
      <c r="W146" s="88"/>
      <c r="X146" s="89">
        <f>Q146-S146</f>
        <v>126821.71357999998</v>
      </c>
      <c r="Y146" s="90">
        <f>Q146-U146</f>
        <v>87754.533580000047</v>
      </c>
    </row>
    <row r="147" spans="1:25" s="9" customFormat="1">
      <c r="A147" s="1" t="e">
        <f>#REF!</f>
        <v>#REF!</v>
      </c>
      <c r="B147" s="2"/>
      <c r="C147" s="8"/>
      <c r="D147" s="250"/>
      <c r="E147" s="22"/>
      <c r="F147" s="250"/>
      <c r="G147" s="107"/>
      <c r="H147" s="250"/>
      <c r="I147" s="107"/>
      <c r="J147" s="10"/>
      <c r="K147" s="106"/>
      <c r="L147" s="107"/>
      <c r="M147" s="10"/>
      <c r="N147" s="106"/>
      <c r="O147" s="107"/>
      <c r="P147" s="10"/>
      <c r="Q147" s="250"/>
      <c r="R147" s="251"/>
      <c r="S147" s="250"/>
      <c r="T147" s="252"/>
      <c r="U147" s="250"/>
      <c r="V147" s="107"/>
      <c r="W147" s="10"/>
      <c r="X147" s="106"/>
      <c r="Y147" s="107"/>
    </row>
    <row r="148" spans="1:25" s="9" customFormat="1">
      <c r="A148" s="1" t="e">
        <f>#REF!</f>
        <v>#REF!</v>
      </c>
      <c r="B148" s="2"/>
      <c r="C148" s="8"/>
      <c r="D148" s="257"/>
      <c r="F148" s="257"/>
      <c r="H148" s="257"/>
      <c r="J148" s="10"/>
      <c r="M148" s="10"/>
      <c r="P148" s="10"/>
      <c r="Q148" s="257"/>
      <c r="R148" s="258"/>
      <c r="S148" s="257"/>
      <c r="T148" s="258"/>
      <c r="U148" s="257"/>
      <c r="W148" s="10"/>
    </row>
    <row r="149" spans="1:25" s="9" customFormat="1">
      <c r="A149" s="1" t="e">
        <f>#REF!</f>
        <v>#REF!</v>
      </c>
      <c r="B149" s="2"/>
      <c r="C149" s="8"/>
      <c r="J149" s="10"/>
      <c r="M149" s="10"/>
      <c r="P149" s="10"/>
      <c r="W149" s="10"/>
    </row>
    <row r="150" spans="1:25" s="9" customFormat="1">
      <c r="A150" s="1" t="e">
        <f>#REF!</f>
        <v>#REF!</v>
      </c>
      <c r="B150" s="2"/>
      <c r="C150" s="8"/>
      <c r="J150" s="10"/>
      <c r="K150" s="808" t="s">
        <v>14</v>
      </c>
      <c r="L150" s="808"/>
      <c r="M150" s="37"/>
      <c r="N150" s="809" t="s">
        <v>193</v>
      </c>
      <c r="O150" s="810"/>
      <c r="P150" s="38"/>
      <c r="W150" s="10"/>
      <c r="X150" s="814" t="s">
        <v>14</v>
      </c>
      <c r="Y150" s="815"/>
    </row>
    <row r="151" spans="1:25" s="9" customFormat="1">
      <c r="A151" s="1" t="e">
        <f>#REF!</f>
        <v>#REF!</v>
      </c>
      <c r="B151" s="2"/>
      <c r="C151" s="8"/>
      <c r="D151" s="39" t="str">
        <f t="shared" ref="D151:E151" si="28">D104</f>
        <v>Forecast</v>
      </c>
      <c r="E151" s="260" t="str">
        <f t="shared" si="28"/>
        <v>%</v>
      </c>
      <c r="F151" s="39" t="s">
        <v>19</v>
      </c>
      <c r="G151" s="260" t="s">
        <v>18</v>
      </c>
      <c r="H151" s="39" t="s">
        <v>20</v>
      </c>
      <c r="I151" s="260" t="s">
        <v>18</v>
      </c>
      <c r="J151" s="261"/>
      <c r="K151" s="42" t="s">
        <v>21</v>
      </c>
      <c r="L151" s="43" t="s">
        <v>22</v>
      </c>
      <c r="M151" s="37"/>
      <c r="N151" s="811"/>
      <c r="O151" s="812"/>
      <c r="P151" s="38"/>
      <c r="Q151" s="39" t="str">
        <f t="shared" ref="Q151:R151" si="29">Q104</f>
        <v>Forecast</v>
      </c>
      <c r="R151" s="260" t="str">
        <f t="shared" si="29"/>
        <v>%</v>
      </c>
      <c r="S151" s="39" t="s">
        <v>19</v>
      </c>
      <c r="T151" s="260" t="s">
        <v>18</v>
      </c>
      <c r="U151" s="39" t="s">
        <v>20</v>
      </c>
      <c r="V151" s="260" t="s">
        <v>18</v>
      </c>
      <c r="W151" s="261"/>
      <c r="X151" s="42" t="s">
        <v>21</v>
      </c>
      <c r="Y151" s="43" t="s">
        <v>22</v>
      </c>
    </row>
    <row r="152" spans="1:25" s="9" customFormat="1">
      <c r="A152" s="1" t="e">
        <f>#REF!</f>
        <v>#REF!</v>
      </c>
      <c r="B152" s="2"/>
      <c r="C152" s="8"/>
      <c r="D152" s="262"/>
      <c r="E152" s="263"/>
      <c r="F152" s="264"/>
      <c r="G152" s="4"/>
      <c r="H152" s="264"/>
      <c r="I152" s="265"/>
      <c r="J152" s="5"/>
      <c r="K152" s="266"/>
      <c r="L152" s="267"/>
      <c r="M152" s="5"/>
      <c r="N152" s="46"/>
      <c r="O152" s="268"/>
      <c r="P152" s="269"/>
      <c r="Q152" s="270"/>
      <c r="R152" s="263"/>
      <c r="S152" s="264"/>
      <c r="T152" s="4"/>
      <c r="U152" s="264"/>
      <c r="V152" s="265"/>
      <c r="W152" s="5"/>
      <c r="X152" s="266"/>
      <c r="Y152" s="267"/>
    </row>
    <row r="153" spans="1:25" s="9" customFormat="1">
      <c r="A153" s="1" t="e">
        <f>#REF!</f>
        <v>#REF!</v>
      </c>
      <c r="B153" s="2" t="s">
        <v>194</v>
      </c>
      <c r="C153" s="8"/>
      <c r="D153" s="114">
        <v>32788.080000000002</v>
      </c>
      <c r="E153" s="56">
        <f t="shared" ref="E153:E164" si="30">D153/D$65</f>
        <v>0.16994340434038793</v>
      </c>
      <c r="F153" s="272">
        <v>30000</v>
      </c>
      <c r="G153" s="55">
        <v>0.16910570645515377</v>
      </c>
      <c r="H153" s="54">
        <v>24641.57</v>
      </c>
      <c r="I153" s="56">
        <v>0.12341719641942644</v>
      </c>
      <c r="J153" s="57"/>
      <c r="K153" s="58">
        <f t="shared" ref="K153:K164" si="31">D153-F153</f>
        <v>2788.0800000000017</v>
      </c>
      <c r="L153" s="59">
        <f t="shared" ref="L153:L164" si="32">D153-H153</f>
        <v>8146.510000000002</v>
      </c>
      <c r="M153" s="60"/>
      <c r="N153" s="51"/>
      <c r="O153" s="61" t="s">
        <v>195</v>
      </c>
      <c r="P153" s="62"/>
      <c r="Q153" s="114">
        <v>369117.39</v>
      </c>
      <c r="R153" s="56">
        <f t="shared" ref="R153:R164" si="33">Q153/Q$65</f>
        <v>0.16444113655093495</v>
      </c>
      <c r="S153" s="272">
        <v>360000</v>
      </c>
      <c r="T153" s="55">
        <v>0.17087153348410911</v>
      </c>
      <c r="U153" s="54">
        <v>361555.03</v>
      </c>
      <c r="V153" s="56">
        <v>0.18924275404521892</v>
      </c>
      <c r="W153" s="57"/>
      <c r="X153" s="58">
        <f t="shared" ref="X153:X164" si="34">Q153-S153</f>
        <v>9117.390000000014</v>
      </c>
      <c r="Y153" s="59">
        <f t="shared" ref="Y153:Y164" si="35">Q153-U153</f>
        <v>7562.359999999986</v>
      </c>
    </row>
    <row r="154" spans="1:25" s="9" customFormat="1">
      <c r="A154" s="1" t="e">
        <f>#REF!</f>
        <v>#REF!</v>
      </c>
      <c r="B154" s="2" t="s">
        <v>196</v>
      </c>
      <c r="C154" s="8"/>
      <c r="D154" s="114">
        <v>561.04</v>
      </c>
      <c r="E154" s="56">
        <f t="shared" si="30"/>
        <v>2.9079179863880787E-3</v>
      </c>
      <c r="F154" s="272">
        <v>835</v>
      </c>
      <c r="G154" s="55">
        <v>4.7067754963351135E-3</v>
      </c>
      <c r="H154" s="54">
        <v>2943.25</v>
      </c>
      <c r="I154" s="56">
        <v>1.4741254853545327E-2</v>
      </c>
      <c r="J154" s="57"/>
      <c r="K154" s="58">
        <f t="shared" si="31"/>
        <v>-273.96000000000004</v>
      </c>
      <c r="L154" s="59">
        <f t="shared" si="32"/>
        <v>-2382.21</v>
      </c>
      <c r="M154" s="60"/>
      <c r="N154" s="51"/>
      <c r="O154" s="61" t="s">
        <v>86</v>
      </c>
      <c r="P154" s="62"/>
      <c r="Q154" s="114">
        <v>8196.119999999999</v>
      </c>
      <c r="R154" s="56">
        <f t="shared" si="33"/>
        <v>3.6513567895239199E-3</v>
      </c>
      <c r="S154" s="272">
        <v>10020</v>
      </c>
      <c r="T154" s="55">
        <v>4.755924348641037E-3</v>
      </c>
      <c r="U154" s="54">
        <v>7877.1100000000006</v>
      </c>
      <c r="V154" s="56">
        <v>4.1229850690146239E-3</v>
      </c>
      <c r="W154" s="57"/>
      <c r="X154" s="58">
        <f t="shared" si="34"/>
        <v>-1823.880000000001</v>
      </c>
      <c r="Y154" s="59">
        <f t="shared" si="35"/>
        <v>319.0099999999984</v>
      </c>
    </row>
    <row r="155" spans="1:25" s="9" customFormat="1">
      <c r="A155" s="1" t="e">
        <f>#REF!</f>
        <v>#REF!</v>
      </c>
      <c r="B155" s="2" t="s">
        <v>197</v>
      </c>
      <c r="C155" s="8"/>
      <c r="D155" s="114">
        <v>0</v>
      </c>
      <c r="E155" s="56">
        <f>D155/D$65</f>
        <v>0</v>
      </c>
      <c r="F155" s="272">
        <v>335</v>
      </c>
      <c r="G155" s="55">
        <v>1.8883470554158838E-3</v>
      </c>
      <c r="H155" s="54">
        <v>411.82</v>
      </c>
      <c r="I155" s="56">
        <v>2.0625986830160661E-3</v>
      </c>
      <c r="J155" s="57"/>
      <c r="K155" s="58">
        <f>D155-F155</f>
        <v>-335</v>
      </c>
      <c r="L155" s="59">
        <f>D155-H155</f>
        <v>-411.82</v>
      </c>
      <c r="M155" s="60"/>
      <c r="N155" s="51"/>
      <c r="O155" s="61" t="s">
        <v>88</v>
      </c>
      <c r="P155" s="62"/>
      <c r="Q155" s="114">
        <v>5262.53</v>
      </c>
      <c r="R155" s="56">
        <f>Q155/Q$65</f>
        <v>2.344447695442882E-3</v>
      </c>
      <c r="S155" s="272">
        <v>4020</v>
      </c>
      <c r="T155" s="55">
        <v>1.9080654572392185E-3</v>
      </c>
      <c r="U155" s="54">
        <v>3220.55</v>
      </c>
      <c r="V155" s="56">
        <v>1.6856790833205384E-3</v>
      </c>
      <c r="W155" s="57"/>
      <c r="X155" s="58">
        <f>Q155-S155</f>
        <v>1242.5299999999997</v>
      </c>
      <c r="Y155" s="59">
        <f>Q155-U155</f>
        <v>2041.9799999999996</v>
      </c>
    </row>
    <row r="156" spans="1:25" s="9" customFormat="1">
      <c r="A156" s="1" t="e">
        <f>#REF!</f>
        <v>#REF!</v>
      </c>
      <c r="B156" s="2" t="s">
        <v>198</v>
      </c>
      <c r="C156" s="8"/>
      <c r="D156" s="114">
        <v>182.4</v>
      </c>
      <c r="E156" s="56">
        <f>D156/D$65</f>
        <v>9.4539469684369322E-4</v>
      </c>
      <c r="F156" s="272">
        <v>325</v>
      </c>
      <c r="G156" s="55">
        <v>1.8319784865974992E-3</v>
      </c>
      <c r="H156" s="54">
        <v>0</v>
      </c>
      <c r="I156" s="56">
        <v>0</v>
      </c>
      <c r="J156" s="57"/>
      <c r="K156" s="58">
        <f>D156-F156</f>
        <v>-142.6</v>
      </c>
      <c r="L156" s="59">
        <f>D156-H156</f>
        <v>182.4</v>
      </c>
      <c r="M156" s="60"/>
      <c r="N156" s="51"/>
      <c r="O156" s="61" t="s">
        <v>199</v>
      </c>
      <c r="P156" s="62"/>
      <c r="Q156" s="114">
        <v>6139.19</v>
      </c>
      <c r="R156" s="56">
        <f>Q156/Q$65</f>
        <v>2.7349981562833823E-3</v>
      </c>
      <c r="S156" s="272">
        <v>3900</v>
      </c>
      <c r="T156" s="55">
        <v>1.8511082794111821E-3</v>
      </c>
      <c r="U156" s="54">
        <v>2906.5499999999997</v>
      </c>
      <c r="V156" s="56">
        <v>1.5213272700704259E-3</v>
      </c>
      <c r="W156" s="57"/>
      <c r="X156" s="58">
        <f>Q156-S156</f>
        <v>2239.1899999999996</v>
      </c>
      <c r="Y156" s="59">
        <f>Q156-U156</f>
        <v>3232.64</v>
      </c>
    </row>
    <row r="157" spans="1:25" s="9" customFormat="1">
      <c r="A157" s="1" t="e">
        <f>#REF!</f>
        <v>#REF!</v>
      </c>
      <c r="B157" s="2" t="s">
        <v>200</v>
      </c>
      <c r="C157" s="8"/>
      <c r="D157" s="114">
        <v>0</v>
      </c>
      <c r="E157" s="56">
        <f>D157/D$65</f>
        <v>0</v>
      </c>
      <c r="F157" s="272">
        <v>0</v>
      </c>
      <c r="G157" s="55">
        <v>0</v>
      </c>
      <c r="H157" s="54">
        <v>0</v>
      </c>
      <c r="I157" s="56">
        <v>0</v>
      </c>
      <c r="J157" s="57"/>
      <c r="K157" s="58">
        <f>D157-F157</f>
        <v>0</v>
      </c>
      <c r="L157" s="59">
        <f>D157-H157</f>
        <v>0</v>
      </c>
      <c r="M157" s="60"/>
      <c r="N157" s="51"/>
      <c r="O157" s="61" t="s">
        <v>136</v>
      </c>
      <c r="P157" s="62"/>
      <c r="Q157" s="114">
        <v>0</v>
      </c>
      <c r="R157" s="56">
        <f>Q157/Q$65</f>
        <v>0</v>
      </c>
      <c r="S157" s="272">
        <v>0</v>
      </c>
      <c r="T157" s="55">
        <v>0</v>
      </c>
      <c r="U157" s="54">
        <v>0</v>
      </c>
      <c r="V157" s="56">
        <v>0</v>
      </c>
      <c r="W157" s="57"/>
      <c r="X157" s="58">
        <f>Q157-S157</f>
        <v>0</v>
      </c>
      <c r="Y157" s="59">
        <f>Q157-U157</f>
        <v>0</v>
      </c>
    </row>
    <row r="158" spans="1:25" s="9" customFormat="1">
      <c r="A158" s="1" t="e">
        <f>#REF!</f>
        <v>#REF!</v>
      </c>
      <c r="B158" s="2" t="s">
        <v>201</v>
      </c>
      <c r="C158" s="8"/>
      <c r="D158" s="114">
        <v>1268.75</v>
      </c>
      <c r="E158" s="56">
        <f>D158/D$65</f>
        <v>6.5760390439716871E-3</v>
      </c>
      <c r="F158" s="272">
        <v>1300</v>
      </c>
      <c r="G158" s="55">
        <v>7.3279139463899969E-3</v>
      </c>
      <c r="H158" s="54">
        <v>0</v>
      </c>
      <c r="I158" s="56">
        <v>0</v>
      </c>
      <c r="J158" s="57"/>
      <c r="K158" s="58">
        <f>D158-F158</f>
        <v>-31.25</v>
      </c>
      <c r="L158" s="59">
        <f>D158-H158</f>
        <v>1268.75</v>
      </c>
      <c r="M158" s="60"/>
      <c r="N158" s="51"/>
      <c r="O158" s="61" t="s">
        <v>94</v>
      </c>
      <c r="P158" s="62"/>
      <c r="Q158" s="114">
        <v>1268.75</v>
      </c>
      <c r="R158" s="56">
        <f>Q158/Q$65</f>
        <v>5.6522585402708531E-4</v>
      </c>
      <c r="S158" s="272">
        <v>1300</v>
      </c>
      <c r="T158" s="55">
        <v>6.1703609313706073E-4</v>
      </c>
      <c r="U158" s="54">
        <v>0</v>
      </c>
      <c r="V158" s="56">
        <v>0</v>
      </c>
      <c r="W158" s="57"/>
      <c r="X158" s="58">
        <f>Q158-S158</f>
        <v>-31.25</v>
      </c>
      <c r="Y158" s="59">
        <f>Q158-U158</f>
        <v>1268.75</v>
      </c>
    </row>
    <row r="159" spans="1:25" s="9" customFormat="1">
      <c r="A159" s="1" t="e">
        <f>#REF!</f>
        <v>#REF!</v>
      </c>
      <c r="B159" s="2" t="s">
        <v>202</v>
      </c>
      <c r="C159" s="8"/>
      <c r="D159" s="114">
        <v>1153.23</v>
      </c>
      <c r="E159" s="56">
        <f t="shared" si="30"/>
        <v>5.9772890693040141E-3</v>
      </c>
      <c r="F159" s="272">
        <v>835</v>
      </c>
      <c r="G159" s="55">
        <v>4.7067754963351135E-3</v>
      </c>
      <c r="H159" s="54">
        <v>971.66</v>
      </c>
      <c r="I159" s="56">
        <v>4.8665548937385037E-3</v>
      </c>
      <c r="J159" s="57"/>
      <c r="K159" s="58">
        <f t="shared" si="31"/>
        <v>318.23</v>
      </c>
      <c r="L159" s="59">
        <f t="shared" si="32"/>
        <v>181.57000000000005</v>
      </c>
      <c r="M159" s="60"/>
      <c r="N159" s="51"/>
      <c r="O159" s="61" t="s">
        <v>92</v>
      </c>
      <c r="P159" s="62"/>
      <c r="Q159" s="114">
        <v>12870.58</v>
      </c>
      <c r="R159" s="56">
        <f t="shared" si="33"/>
        <v>5.7338203525705801E-3</v>
      </c>
      <c r="S159" s="272">
        <v>10020</v>
      </c>
      <c r="T159" s="55">
        <v>4.755924348641037E-3</v>
      </c>
      <c r="U159" s="54">
        <v>9814.98</v>
      </c>
      <c r="V159" s="56">
        <v>5.1372922293426333E-3</v>
      </c>
      <c r="W159" s="57"/>
      <c r="X159" s="58">
        <f t="shared" si="34"/>
        <v>2850.58</v>
      </c>
      <c r="Y159" s="59">
        <f t="shared" si="35"/>
        <v>3055.6000000000004</v>
      </c>
    </row>
    <row r="160" spans="1:25" s="9" customFormat="1">
      <c r="A160" s="1" t="e">
        <f>#REF!</f>
        <v>#REF!</v>
      </c>
      <c r="B160" s="2" t="s">
        <v>203</v>
      </c>
      <c r="C160" s="8"/>
      <c r="D160" s="114">
        <v>0</v>
      </c>
      <c r="E160" s="56">
        <f>D160/D$65</f>
        <v>0</v>
      </c>
      <c r="F160" s="272">
        <v>335</v>
      </c>
      <c r="G160" s="55">
        <v>1.8883470554158838E-3</v>
      </c>
      <c r="H160" s="54">
        <v>0</v>
      </c>
      <c r="I160" s="56">
        <v>0</v>
      </c>
      <c r="J160" s="57"/>
      <c r="K160" s="58">
        <f>D160-F160</f>
        <v>-335</v>
      </c>
      <c r="L160" s="59">
        <f>D160-H160</f>
        <v>0</v>
      </c>
      <c r="M160" s="60"/>
      <c r="N160" s="51"/>
      <c r="O160" s="61" t="s">
        <v>104</v>
      </c>
      <c r="P160" s="62"/>
      <c r="Q160" s="114">
        <v>0</v>
      </c>
      <c r="R160" s="56">
        <f>Q160/Q$65</f>
        <v>0</v>
      </c>
      <c r="S160" s="272">
        <v>3998</v>
      </c>
      <c r="T160" s="55">
        <v>1.897623307970745E-3</v>
      </c>
      <c r="U160" s="54">
        <v>7587.5</v>
      </c>
      <c r="V160" s="56">
        <v>3.971399309029385E-3</v>
      </c>
      <c r="W160" s="57"/>
      <c r="X160" s="58">
        <f>Q160-S160</f>
        <v>-3998</v>
      </c>
      <c r="Y160" s="59">
        <f>Q160-U160</f>
        <v>-7587.5</v>
      </c>
    </row>
    <row r="161" spans="1:25" s="9" customFormat="1">
      <c r="A161" s="1" t="e">
        <f>#REF!</f>
        <v>#REF!</v>
      </c>
      <c r="B161" s="2" t="s">
        <v>204</v>
      </c>
      <c r="C161" s="8"/>
      <c r="D161" s="114">
        <v>0</v>
      </c>
      <c r="E161" s="56">
        <f t="shared" si="30"/>
        <v>0</v>
      </c>
      <c r="F161" s="272">
        <v>960</v>
      </c>
      <c r="G161" s="55">
        <v>5.4113826065649209E-3</v>
      </c>
      <c r="H161" s="54">
        <v>811.23</v>
      </c>
      <c r="I161" s="56">
        <v>4.063041934882044E-3</v>
      </c>
      <c r="J161" s="57"/>
      <c r="K161" s="58">
        <f t="shared" si="31"/>
        <v>-960</v>
      </c>
      <c r="L161" s="59">
        <f t="shared" si="32"/>
        <v>-811.23</v>
      </c>
      <c r="M161" s="60"/>
      <c r="N161" s="51"/>
      <c r="O161" s="61" t="s">
        <v>145</v>
      </c>
      <c r="P161" s="62"/>
      <c r="Q161" s="114">
        <v>5971.0499999999993</v>
      </c>
      <c r="R161" s="56">
        <f t="shared" si="33"/>
        <v>2.66009208724211E-3</v>
      </c>
      <c r="S161" s="272">
        <v>11520</v>
      </c>
      <c r="T161" s="55">
        <v>5.4678890714914916E-3</v>
      </c>
      <c r="U161" s="54">
        <v>9900.6699999999983</v>
      </c>
      <c r="V161" s="56">
        <v>5.1821435251305373E-3</v>
      </c>
      <c r="W161" s="57"/>
      <c r="X161" s="58">
        <f t="shared" si="34"/>
        <v>-5548.9500000000007</v>
      </c>
      <c r="Y161" s="59">
        <f t="shared" si="35"/>
        <v>-3929.619999999999</v>
      </c>
    </row>
    <row r="162" spans="1:25" s="9" customFormat="1">
      <c r="A162" s="1" t="e">
        <f>#REF!</f>
        <v>#REF!</v>
      </c>
      <c r="B162" s="2" t="s">
        <v>205</v>
      </c>
      <c r="C162" s="8"/>
      <c r="D162" s="114">
        <v>2061.96</v>
      </c>
      <c r="E162" s="56">
        <f t="shared" si="30"/>
        <v>1.0687313865700775E-2</v>
      </c>
      <c r="F162" s="272">
        <v>2000</v>
      </c>
      <c r="G162" s="55">
        <v>1.1273713763676918E-2</v>
      </c>
      <c r="H162" s="54">
        <v>2555.94</v>
      </c>
      <c r="I162" s="56">
        <v>1.28014143991746E-2</v>
      </c>
      <c r="J162" s="57"/>
      <c r="K162" s="58">
        <f t="shared" si="31"/>
        <v>61.960000000000036</v>
      </c>
      <c r="L162" s="59">
        <f t="shared" si="32"/>
        <v>-493.98</v>
      </c>
      <c r="M162" s="60"/>
      <c r="N162" s="51"/>
      <c r="O162" s="61" t="s">
        <v>98</v>
      </c>
      <c r="P162" s="62"/>
      <c r="Q162" s="114">
        <v>34683.120000000003</v>
      </c>
      <c r="R162" s="56">
        <f t="shared" si="33"/>
        <v>1.5451267879664145E-2</v>
      </c>
      <c r="S162" s="272">
        <v>24000</v>
      </c>
      <c r="T162" s="55">
        <v>1.1391435565607275E-2</v>
      </c>
      <c r="U162" s="54">
        <v>26175.41</v>
      </c>
      <c r="V162" s="56">
        <v>1.3700560815494017E-2</v>
      </c>
      <c r="W162" s="57"/>
      <c r="X162" s="58">
        <f t="shared" si="34"/>
        <v>10683.120000000003</v>
      </c>
      <c r="Y162" s="59">
        <f t="shared" si="35"/>
        <v>8507.7100000000028</v>
      </c>
    </row>
    <row r="163" spans="1:25" s="9" customFormat="1">
      <c r="A163" s="1" t="e">
        <f>#REF!</f>
        <v>#REF!</v>
      </c>
      <c r="B163" s="2" t="s">
        <v>206</v>
      </c>
      <c r="C163" s="8"/>
      <c r="D163" s="114">
        <v>-19007.730000000003</v>
      </c>
      <c r="E163" s="56">
        <f>D163/D$65</f>
        <v>-9.8518679501298098E-2</v>
      </c>
      <c r="F163" s="272">
        <v>-18462.5</v>
      </c>
      <c r="G163" s="55">
        <v>-0.10407047018094255</v>
      </c>
      <c r="H163" s="54">
        <v>-16167.734999999999</v>
      </c>
      <c r="I163" s="56">
        <v>-8.0976030591891485E-2</v>
      </c>
      <c r="J163" s="57"/>
      <c r="K163" s="58">
        <f>D163-F163</f>
        <v>-545.2300000000032</v>
      </c>
      <c r="L163" s="59">
        <f>D163-H163</f>
        <v>-2839.9950000000044</v>
      </c>
      <c r="M163" s="60"/>
      <c r="N163" s="51"/>
      <c r="O163" s="61" t="s">
        <v>207</v>
      </c>
      <c r="P163" s="62"/>
      <c r="Q163" s="114">
        <v>-221754.36500000002</v>
      </c>
      <c r="R163" s="56">
        <f>Q163/Q$65</f>
        <v>-9.8791172682844527E-2</v>
      </c>
      <c r="S163" s="272">
        <v>-214389</v>
      </c>
      <c r="T163" s="55">
        <v>-0.10175826997812408</v>
      </c>
      <c r="U163" s="54">
        <v>-214518.91499999998</v>
      </c>
      <c r="V163" s="56">
        <v>-0.11228207852451179</v>
      </c>
      <c r="W163" s="57"/>
      <c r="X163" s="58">
        <f>Q163-S163</f>
        <v>-7365.3650000000198</v>
      </c>
      <c r="Y163" s="59">
        <f>Q163-U163</f>
        <v>-7235.4500000000407</v>
      </c>
    </row>
    <row r="164" spans="1:25" s="9" customFormat="1">
      <c r="A164" s="1" t="e">
        <f>#REF!</f>
        <v>#REF!</v>
      </c>
      <c r="B164" s="2" t="s">
        <v>208</v>
      </c>
      <c r="C164" s="8"/>
      <c r="D164" s="114">
        <v>0</v>
      </c>
      <c r="E164" s="56">
        <f t="shared" si="30"/>
        <v>0</v>
      </c>
      <c r="F164" s="272">
        <v>0</v>
      </c>
      <c r="G164" s="55">
        <v>0</v>
      </c>
      <c r="H164" s="54">
        <v>0</v>
      </c>
      <c r="I164" s="56">
        <v>0</v>
      </c>
      <c r="J164" s="57"/>
      <c r="K164" s="58">
        <f t="shared" si="31"/>
        <v>0</v>
      </c>
      <c r="L164" s="59">
        <f t="shared" si="32"/>
        <v>0</v>
      </c>
      <c r="M164" s="60"/>
      <c r="N164" s="51"/>
      <c r="O164" s="61" t="s">
        <v>209</v>
      </c>
      <c r="P164" s="62"/>
      <c r="Q164" s="114">
        <v>0</v>
      </c>
      <c r="R164" s="56">
        <f t="shared" si="33"/>
        <v>0</v>
      </c>
      <c r="S164" s="272">
        <v>0</v>
      </c>
      <c r="T164" s="55">
        <v>0</v>
      </c>
      <c r="U164" s="54">
        <v>0</v>
      </c>
      <c r="V164" s="56">
        <v>0</v>
      </c>
      <c r="W164" s="57"/>
      <c r="X164" s="58">
        <f t="shared" si="34"/>
        <v>0</v>
      </c>
      <c r="Y164" s="59">
        <f t="shared" si="35"/>
        <v>0</v>
      </c>
    </row>
    <row r="165" spans="1:25" s="9" customFormat="1">
      <c r="A165" s="1" t="e">
        <f>#REF!</f>
        <v>#REF!</v>
      </c>
      <c r="B165" s="2"/>
      <c r="C165" s="8"/>
      <c r="D165" s="136"/>
      <c r="E165" s="274"/>
      <c r="F165" s="275"/>
      <c r="G165" s="276"/>
      <c r="H165" s="136"/>
      <c r="I165" s="274"/>
      <c r="J165" s="277"/>
      <c r="K165" s="235"/>
      <c r="L165" s="236"/>
      <c r="M165" s="237"/>
      <c r="N165" s="51"/>
      <c r="O165" s="192"/>
      <c r="P165" s="238"/>
      <c r="Q165" s="136"/>
      <c r="R165" s="274"/>
      <c r="S165" s="275"/>
      <c r="T165" s="276"/>
      <c r="U165" s="136"/>
      <c r="V165" s="274"/>
      <c r="W165" s="277"/>
      <c r="X165" s="235"/>
      <c r="Y165" s="236"/>
    </row>
    <row r="166" spans="1:25" s="95" customFormat="1">
      <c r="A166" s="1" t="e">
        <f>#REF!</f>
        <v>#REF!</v>
      </c>
      <c r="B166" s="83" t="s">
        <v>210</v>
      </c>
      <c r="C166" s="84"/>
      <c r="D166" s="85">
        <v>19007.730000000003</v>
      </c>
      <c r="E166" s="87">
        <f>D166/D$65</f>
        <v>9.8518679501298098E-2</v>
      </c>
      <c r="F166" s="278">
        <v>18462.5</v>
      </c>
      <c r="G166" s="86">
        <v>0.10407047018094255</v>
      </c>
      <c r="H166" s="85">
        <v>16167.734999999999</v>
      </c>
      <c r="I166" s="87">
        <v>8.0976030591891485E-2</v>
      </c>
      <c r="J166" s="88"/>
      <c r="K166" s="89">
        <f>D166-F166</f>
        <v>545.2300000000032</v>
      </c>
      <c r="L166" s="90">
        <f>D166-H166</f>
        <v>2839.9950000000044</v>
      </c>
      <c r="M166" s="91"/>
      <c r="N166" s="92"/>
      <c r="O166" s="93" t="s">
        <v>100</v>
      </c>
      <c r="P166" s="94"/>
      <c r="Q166" s="165">
        <v>221754.36500000002</v>
      </c>
      <c r="R166" s="87">
        <f>Q166/Q$65</f>
        <v>9.8791172682844527E-2</v>
      </c>
      <c r="S166" s="278">
        <v>214389</v>
      </c>
      <c r="T166" s="86">
        <v>0.10175826997812408</v>
      </c>
      <c r="U166" s="85">
        <v>214518.88499999995</v>
      </c>
      <c r="V166" s="87">
        <v>0.11228206282210924</v>
      </c>
      <c r="W166" s="88"/>
      <c r="X166" s="89">
        <f>Q166-S166</f>
        <v>7365.3650000000198</v>
      </c>
      <c r="Y166" s="90">
        <f>Q166-U166</f>
        <v>7235.4800000000687</v>
      </c>
    </row>
    <row r="167" spans="1:25" s="9" customFormat="1">
      <c r="A167" s="1" t="e">
        <f>#REF!</f>
        <v>#REF!</v>
      </c>
      <c r="B167" s="2"/>
      <c r="C167" s="8"/>
      <c r="D167" s="127"/>
      <c r="E167" s="280"/>
      <c r="F167" s="281"/>
      <c r="G167" s="282"/>
      <c r="H167" s="127"/>
      <c r="I167" s="280"/>
      <c r="J167" s="277"/>
      <c r="K167" s="283"/>
      <c r="L167" s="284"/>
      <c r="M167" s="237"/>
      <c r="N167" s="106"/>
      <c r="O167" s="285"/>
      <c r="P167" s="238"/>
      <c r="Q167" s="127"/>
      <c r="R167" s="280"/>
      <c r="S167" s="281"/>
      <c r="T167" s="282"/>
      <c r="U167" s="127"/>
      <c r="V167" s="280"/>
      <c r="W167" s="277"/>
      <c r="X167" s="283"/>
      <c r="Y167" s="284"/>
    </row>
    <row r="168" spans="1:25" s="9" customFormat="1">
      <c r="A168" s="1" t="e">
        <f>#REF!</f>
        <v>#REF!</v>
      </c>
      <c r="B168" s="2"/>
      <c r="C168" s="8"/>
      <c r="D168" s="198"/>
      <c r="E168" s="286"/>
      <c r="F168" s="198"/>
      <c r="G168" s="287"/>
      <c r="H168" s="198"/>
      <c r="I168" s="286"/>
      <c r="J168" s="234"/>
      <c r="K168" s="235"/>
      <c r="L168" s="236"/>
      <c r="M168" s="237"/>
      <c r="N168" s="51"/>
      <c r="O168" s="192"/>
      <c r="P168" s="238"/>
      <c r="Q168" s="198"/>
      <c r="R168" s="286"/>
      <c r="S168" s="198"/>
      <c r="T168" s="287"/>
      <c r="U168" s="198"/>
      <c r="V168" s="286"/>
      <c r="W168" s="234"/>
      <c r="X168" s="235"/>
      <c r="Y168" s="236"/>
    </row>
    <row r="169" spans="1:25" s="9" customFormat="1">
      <c r="A169" s="1" t="e">
        <f>#REF!</f>
        <v>#REF!</v>
      </c>
      <c r="B169" s="2" t="s">
        <v>211</v>
      </c>
      <c r="C169" s="8"/>
      <c r="D169" s="114">
        <v>5896.12</v>
      </c>
      <c r="E169" s="56">
        <f t="shared" ref="E169:E180" si="36">D169/D$65</f>
        <v>3.0560090898870809E-2</v>
      </c>
      <c r="F169" s="272">
        <v>4775</v>
      </c>
      <c r="G169" s="55">
        <v>2.6915991610778643E-2</v>
      </c>
      <c r="H169" s="54">
        <v>6063.65</v>
      </c>
      <c r="I169" s="56">
        <v>3.0369764713395093E-2</v>
      </c>
      <c r="J169" s="57"/>
      <c r="K169" s="58">
        <f t="shared" ref="K169:K180" si="37">D169-F169</f>
        <v>1121.1199999999999</v>
      </c>
      <c r="L169" s="59">
        <f t="shared" ref="L169:L180" si="38">D169-H169</f>
        <v>-167.52999999999975</v>
      </c>
      <c r="M169" s="60"/>
      <c r="N169" s="51"/>
      <c r="O169" s="61" t="s">
        <v>212</v>
      </c>
      <c r="P169" s="62"/>
      <c r="Q169" s="114">
        <v>40719.060000000005</v>
      </c>
      <c r="R169" s="56">
        <f t="shared" ref="R169:R180" si="39">Q169/Q$65</f>
        <v>1.8140268345757736E-2</v>
      </c>
      <c r="S169" s="272">
        <v>57300</v>
      </c>
      <c r="T169" s="55">
        <v>2.7197052412887366E-2</v>
      </c>
      <c r="U169" s="54">
        <v>53755.000000000007</v>
      </c>
      <c r="V169" s="56">
        <v>2.8136088284266832E-2</v>
      </c>
      <c r="W169" s="57"/>
      <c r="X169" s="58">
        <f t="shared" ref="X169:X180" si="40">Q169-S169</f>
        <v>-16580.939999999995</v>
      </c>
      <c r="Y169" s="59">
        <f t="shared" ref="Y169:Y180" si="41">Q169-U169</f>
        <v>-13035.940000000002</v>
      </c>
    </row>
    <row r="170" spans="1:25" s="9" customFormat="1">
      <c r="A170" s="1" t="e">
        <f>#REF!</f>
        <v>#REF!</v>
      </c>
      <c r="B170" s="2" t="s">
        <v>213</v>
      </c>
      <c r="C170" s="8"/>
      <c r="D170" s="114">
        <v>0</v>
      </c>
      <c r="E170" s="56">
        <f t="shared" si="36"/>
        <v>0</v>
      </c>
      <c r="F170" s="272">
        <v>500</v>
      </c>
      <c r="G170" s="55">
        <v>2.8184284409192295E-3</v>
      </c>
      <c r="H170" s="54">
        <v>0</v>
      </c>
      <c r="I170" s="56">
        <v>0</v>
      </c>
      <c r="J170" s="57"/>
      <c r="K170" s="58">
        <f t="shared" si="37"/>
        <v>-500</v>
      </c>
      <c r="L170" s="59">
        <f t="shared" si="38"/>
        <v>0</v>
      </c>
      <c r="M170" s="60"/>
      <c r="N170" s="51"/>
      <c r="O170" s="61" t="s">
        <v>214</v>
      </c>
      <c r="P170" s="62"/>
      <c r="Q170" s="114">
        <v>0</v>
      </c>
      <c r="R170" s="56">
        <f t="shared" si="39"/>
        <v>0</v>
      </c>
      <c r="S170" s="272">
        <v>6000</v>
      </c>
      <c r="T170" s="55">
        <v>2.8478588914018187E-3</v>
      </c>
      <c r="U170" s="54">
        <v>2385</v>
      </c>
      <c r="V170" s="56">
        <v>1.2483410019156617E-3</v>
      </c>
      <c r="W170" s="57"/>
      <c r="X170" s="58">
        <f t="shared" si="40"/>
        <v>-6000</v>
      </c>
      <c r="Y170" s="59">
        <f t="shared" si="41"/>
        <v>-2385</v>
      </c>
    </row>
    <row r="171" spans="1:25" s="9" customFormat="1">
      <c r="A171" s="1" t="e">
        <f>#REF!</f>
        <v>#REF!</v>
      </c>
      <c r="B171" s="2" t="s">
        <v>215</v>
      </c>
      <c r="C171" s="8"/>
      <c r="D171" s="114">
        <v>1040.42</v>
      </c>
      <c r="E171" s="56">
        <f t="shared" si="36"/>
        <v>5.3925852548800182E-3</v>
      </c>
      <c r="F171" s="272">
        <v>550</v>
      </c>
      <c r="G171" s="55">
        <v>3.1002712850111526E-3</v>
      </c>
      <c r="H171" s="54">
        <v>0</v>
      </c>
      <c r="I171" s="56">
        <v>0</v>
      </c>
      <c r="J171" s="57"/>
      <c r="K171" s="58">
        <f t="shared" si="37"/>
        <v>490.42000000000007</v>
      </c>
      <c r="L171" s="59">
        <f t="shared" si="38"/>
        <v>1040.42</v>
      </c>
      <c r="M171" s="60"/>
      <c r="N171" s="51"/>
      <c r="O171" s="61" t="s">
        <v>216</v>
      </c>
      <c r="P171" s="62"/>
      <c r="Q171" s="114">
        <v>5183.7700000000004</v>
      </c>
      <c r="R171" s="56">
        <f t="shared" si="39"/>
        <v>2.3093602564177216E-3</v>
      </c>
      <c r="S171" s="272">
        <v>6600</v>
      </c>
      <c r="T171" s="55">
        <v>3.1326447805420004E-3</v>
      </c>
      <c r="U171" s="54">
        <v>6065.27</v>
      </c>
      <c r="V171" s="56">
        <v>3.1746437017563965E-3</v>
      </c>
      <c r="W171" s="57"/>
      <c r="X171" s="58">
        <f t="shared" si="40"/>
        <v>-1416.2299999999996</v>
      </c>
      <c r="Y171" s="59">
        <f t="shared" si="41"/>
        <v>-881.5</v>
      </c>
    </row>
    <row r="172" spans="1:25" s="63" customFormat="1">
      <c r="A172" s="1" t="e">
        <f>#REF!</f>
        <v>#REF!</v>
      </c>
      <c r="B172" s="288" t="s">
        <v>217</v>
      </c>
      <c r="C172" s="289"/>
      <c r="D172" s="114">
        <v>338.34</v>
      </c>
      <c r="E172" s="56">
        <f t="shared" si="36"/>
        <v>1.7536449656255215E-3</v>
      </c>
      <c r="F172" s="272">
        <v>330</v>
      </c>
      <c r="G172" s="55">
        <v>1.8601627710066915E-3</v>
      </c>
      <c r="H172" s="54">
        <v>181.14</v>
      </c>
      <c r="I172" s="56">
        <v>9.072389039908945E-4</v>
      </c>
      <c r="J172" s="57"/>
      <c r="K172" s="58">
        <f t="shared" si="37"/>
        <v>8.339999999999975</v>
      </c>
      <c r="L172" s="59">
        <f t="shared" si="38"/>
        <v>157.19999999999999</v>
      </c>
      <c r="M172" s="60"/>
      <c r="N172" s="193"/>
      <c r="O172" s="290" t="s">
        <v>108</v>
      </c>
      <c r="P172" s="291"/>
      <c r="Q172" s="114">
        <v>2699.27</v>
      </c>
      <c r="R172" s="56">
        <f t="shared" si="39"/>
        <v>1.202519953497293E-3</v>
      </c>
      <c r="S172" s="272">
        <v>3960</v>
      </c>
      <c r="T172" s="55">
        <v>1.8795868683252003E-3</v>
      </c>
      <c r="U172" s="54">
        <v>3156.31</v>
      </c>
      <c r="V172" s="56">
        <v>1.6520550053486045E-3</v>
      </c>
      <c r="W172" s="57"/>
      <c r="X172" s="58">
        <f t="shared" si="40"/>
        <v>-1260.73</v>
      </c>
      <c r="Y172" s="59">
        <f t="shared" si="41"/>
        <v>-457.03999999999996</v>
      </c>
    </row>
    <row r="173" spans="1:25" s="63" customFormat="1">
      <c r="A173" s="1" t="e">
        <f>#REF!</f>
        <v>#REF!</v>
      </c>
      <c r="B173" s="288" t="s">
        <v>218</v>
      </c>
      <c r="C173" s="289"/>
      <c r="D173" s="114">
        <v>0</v>
      </c>
      <c r="E173" s="56">
        <f t="shared" si="36"/>
        <v>0</v>
      </c>
      <c r="F173" s="272">
        <v>1100</v>
      </c>
      <c r="G173" s="55">
        <v>6.2005425700223053E-3</v>
      </c>
      <c r="H173" s="54">
        <v>0</v>
      </c>
      <c r="I173" s="56">
        <v>0</v>
      </c>
      <c r="J173" s="57"/>
      <c r="K173" s="58">
        <f t="shared" si="37"/>
        <v>-1100</v>
      </c>
      <c r="L173" s="59">
        <f t="shared" si="38"/>
        <v>0</v>
      </c>
      <c r="M173" s="60"/>
      <c r="N173" s="193"/>
      <c r="O173" s="290" t="s">
        <v>165</v>
      </c>
      <c r="P173" s="291"/>
      <c r="Q173" s="114">
        <v>0</v>
      </c>
      <c r="R173" s="56">
        <f t="shared" si="39"/>
        <v>0</v>
      </c>
      <c r="S173" s="272">
        <v>13200</v>
      </c>
      <c r="T173" s="55">
        <v>6.2652895610840007E-3</v>
      </c>
      <c r="U173" s="54">
        <v>4386.1899999999996</v>
      </c>
      <c r="V173" s="56">
        <v>2.2957906998710502E-3</v>
      </c>
      <c r="W173" s="57"/>
      <c r="X173" s="58">
        <f t="shared" si="40"/>
        <v>-13200</v>
      </c>
      <c r="Y173" s="59">
        <f t="shared" si="41"/>
        <v>-4386.1899999999996</v>
      </c>
    </row>
    <row r="174" spans="1:25" s="63" customFormat="1">
      <c r="A174" s="1" t="e">
        <f>#REF!</f>
        <v>#REF!</v>
      </c>
      <c r="B174" s="288" t="s">
        <v>219</v>
      </c>
      <c r="C174" s="289"/>
      <c r="D174" s="114">
        <v>7962.9</v>
      </c>
      <c r="E174" s="56">
        <f t="shared" si="36"/>
        <v>4.1272387234082476E-2</v>
      </c>
      <c r="F174" s="272">
        <v>12000</v>
      </c>
      <c r="G174" s="55">
        <v>6.7642282582061508E-2</v>
      </c>
      <c r="H174" s="54">
        <v>9637.52</v>
      </c>
      <c r="I174" s="56">
        <v>4.8269477100531782E-2</v>
      </c>
      <c r="J174" s="57"/>
      <c r="K174" s="58">
        <f t="shared" si="37"/>
        <v>-4037.1000000000004</v>
      </c>
      <c r="L174" s="59">
        <f t="shared" si="38"/>
        <v>-1674.6200000000008</v>
      </c>
      <c r="M174" s="60"/>
      <c r="N174" s="193"/>
      <c r="O174" s="290" t="s">
        <v>220</v>
      </c>
      <c r="P174" s="291"/>
      <c r="Q174" s="114">
        <v>121972.40999999999</v>
      </c>
      <c r="R174" s="56">
        <f t="shared" si="39"/>
        <v>5.4338490332998451E-2</v>
      </c>
      <c r="S174" s="272">
        <v>144000</v>
      </c>
      <c r="T174" s="55">
        <v>6.8348613393643648E-2</v>
      </c>
      <c r="U174" s="54">
        <v>124294.71999999999</v>
      </c>
      <c r="V174" s="56">
        <v>6.5057524233805702E-2</v>
      </c>
      <c r="W174" s="57"/>
      <c r="X174" s="58">
        <f t="shared" si="40"/>
        <v>-22027.590000000011</v>
      </c>
      <c r="Y174" s="59">
        <f t="shared" si="41"/>
        <v>-2322.3099999999977</v>
      </c>
    </row>
    <row r="175" spans="1:25" s="63" customFormat="1">
      <c r="A175" s="1" t="e">
        <f>#REF!</f>
        <v>#REF!</v>
      </c>
      <c r="B175" s="288" t="s">
        <v>221</v>
      </c>
      <c r="C175" s="289"/>
      <c r="D175" s="114">
        <v>0</v>
      </c>
      <c r="E175" s="56">
        <f t="shared" si="36"/>
        <v>0</v>
      </c>
      <c r="F175" s="272">
        <v>0</v>
      </c>
      <c r="G175" s="55">
        <v>0</v>
      </c>
      <c r="H175" s="54">
        <v>0</v>
      </c>
      <c r="I175" s="56">
        <v>0</v>
      </c>
      <c r="J175" s="57"/>
      <c r="K175" s="58">
        <f t="shared" si="37"/>
        <v>0</v>
      </c>
      <c r="L175" s="59">
        <f t="shared" si="38"/>
        <v>0</v>
      </c>
      <c r="M175" s="60"/>
      <c r="N175" s="193"/>
      <c r="O175" s="290" t="s">
        <v>222</v>
      </c>
      <c r="P175" s="291"/>
      <c r="Q175" s="114">
        <v>0</v>
      </c>
      <c r="R175" s="56">
        <f t="shared" si="39"/>
        <v>0</v>
      </c>
      <c r="S175" s="272">
        <v>0</v>
      </c>
      <c r="T175" s="55">
        <v>0</v>
      </c>
      <c r="U175" s="54">
        <v>0</v>
      </c>
      <c r="V175" s="56">
        <v>0</v>
      </c>
      <c r="W175" s="57"/>
      <c r="X175" s="58">
        <f t="shared" si="40"/>
        <v>0</v>
      </c>
      <c r="Y175" s="59">
        <f t="shared" si="41"/>
        <v>0</v>
      </c>
    </row>
    <row r="176" spans="1:25" s="63" customFormat="1">
      <c r="A176" s="1" t="e">
        <f>#REF!</f>
        <v>#REF!</v>
      </c>
      <c r="B176" s="288" t="s">
        <v>223</v>
      </c>
      <c r="C176" s="289"/>
      <c r="D176" s="114">
        <v>-7618.8899999999994</v>
      </c>
      <c r="E176" s="56">
        <f t="shared" si="36"/>
        <v>-3.9489354176729413E-2</v>
      </c>
      <c r="F176" s="272">
        <v>-9627.5</v>
      </c>
      <c r="G176" s="55">
        <v>-5.4268839629899764E-2</v>
      </c>
      <c r="H176" s="54">
        <v>-7941.1550000000007</v>
      </c>
      <c r="I176" s="56">
        <v>-3.9773240358958885E-2</v>
      </c>
      <c r="J176" s="57"/>
      <c r="K176" s="58">
        <f t="shared" si="37"/>
        <v>2008.6100000000006</v>
      </c>
      <c r="L176" s="59">
        <f t="shared" si="38"/>
        <v>322.26500000000124</v>
      </c>
      <c r="M176" s="60"/>
      <c r="N176" s="193"/>
      <c r="O176" s="290" t="s">
        <v>207</v>
      </c>
      <c r="P176" s="291"/>
      <c r="Q176" s="114">
        <v>-85287.255000000005</v>
      </c>
      <c r="R176" s="56">
        <f t="shared" si="39"/>
        <v>-3.7995319444335603E-2</v>
      </c>
      <c r="S176" s="272">
        <v>-115530</v>
      </c>
      <c r="T176" s="55">
        <v>-5.4835522953942013E-2</v>
      </c>
      <c r="U176" s="54">
        <v>-97021.26999999999</v>
      </c>
      <c r="V176" s="56">
        <v>-5.078223454881757E-2</v>
      </c>
      <c r="W176" s="57"/>
      <c r="X176" s="58">
        <f t="shared" si="40"/>
        <v>30242.744999999995</v>
      </c>
      <c r="Y176" s="59">
        <f t="shared" si="41"/>
        <v>11734.014999999985</v>
      </c>
    </row>
    <row r="177" spans="1:35" s="63" customFormat="1">
      <c r="A177" s="1" t="e">
        <f>#REF!</f>
        <v>#REF!</v>
      </c>
      <c r="B177" s="288" t="s">
        <v>224</v>
      </c>
      <c r="C177" s="289"/>
      <c r="D177" s="114">
        <v>0</v>
      </c>
      <c r="E177" s="56">
        <f>D177/D$65</f>
        <v>0</v>
      </c>
      <c r="F177" s="272">
        <v>0</v>
      </c>
      <c r="G177" s="55">
        <v>0</v>
      </c>
      <c r="H177" s="54">
        <v>0</v>
      </c>
      <c r="I177" s="56">
        <v>0</v>
      </c>
      <c r="J177" s="57"/>
      <c r="K177" s="58">
        <f>D177-F177</f>
        <v>0</v>
      </c>
      <c r="L177" s="59">
        <f>D177-H177</f>
        <v>0</v>
      </c>
      <c r="M177" s="60"/>
      <c r="N177" s="193"/>
      <c r="O177" s="290" t="s">
        <v>209</v>
      </c>
      <c r="P177" s="291"/>
      <c r="Q177" s="114">
        <v>0</v>
      </c>
      <c r="R177" s="56">
        <f>Q177/Q$65</f>
        <v>0</v>
      </c>
      <c r="S177" s="272">
        <v>0</v>
      </c>
      <c r="T177" s="55">
        <v>0</v>
      </c>
      <c r="U177" s="54">
        <v>0</v>
      </c>
      <c r="V177" s="56">
        <v>0</v>
      </c>
      <c r="W177" s="57"/>
      <c r="X177" s="58">
        <f>Q177-S177</f>
        <v>0</v>
      </c>
      <c r="Y177" s="59">
        <f>Q177-U177</f>
        <v>0</v>
      </c>
    </row>
    <row r="178" spans="1:35" s="63" customFormat="1">
      <c r="A178" s="1" t="e">
        <f>#REF!</f>
        <v>#REF!</v>
      </c>
      <c r="B178" s="288" t="s">
        <v>225</v>
      </c>
      <c r="C178" s="289"/>
      <c r="D178" s="114">
        <v>3000</v>
      </c>
      <c r="E178" s="56">
        <f t="shared" si="36"/>
        <v>1.5549254882297584E-2</v>
      </c>
      <c r="F178" s="272">
        <v>3000</v>
      </c>
      <c r="G178" s="55">
        <v>1.6910570645515377E-2</v>
      </c>
      <c r="H178" s="54">
        <v>4268</v>
      </c>
      <c r="I178" s="56">
        <v>2.1376259480143194E-2</v>
      </c>
      <c r="J178" s="57"/>
      <c r="K178" s="58">
        <f t="shared" si="37"/>
        <v>0</v>
      </c>
      <c r="L178" s="59">
        <f t="shared" si="38"/>
        <v>-1268</v>
      </c>
      <c r="M178" s="60"/>
      <c r="N178" s="193"/>
      <c r="O178" s="290" t="s">
        <v>226</v>
      </c>
      <c r="P178" s="291"/>
      <c r="Q178" s="114">
        <v>43358.76</v>
      </c>
      <c r="R178" s="56">
        <f t="shared" si="39"/>
        <v>1.9316249970881123E-2</v>
      </c>
      <c r="S178" s="272">
        <v>36000</v>
      </c>
      <c r="T178" s="55">
        <v>1.7087153348410912E-2</v>
      </c>
      <c r="U178" s="54">
        <v>40038.92</v>
      </c>
      <c r="V178" s="56">
        <v>2.0956907969987847E-2</v>
      </c>
      <c r="W178" s="57"/>
      <c r="X178" s="58">
        <f t="shared" si="40"/>
        <v>7358.760000000002</v>
      </c>
      <c r="Y178" s="59">
        <f t="shared" si="41"/>
        <v>3319.8400000000038</v>
      </c>
    </row>
    <row r="179" spans="1:35" s="63" customFormat="1">
      <c r="A179" s="1" t="e">
        <f>#REF!</f>
        <v>#REF!</v>
      </c>
      <c r="B179" s="288" t="s">
        <v>227</v>
      </c>
      <c r="C179" s="289"/>
      <c r="D179" s="114">
        <v>0</v>
      </c>
      <c r="E179" s="56">
        <f t="shared" si="36"/>
        <v>0</v>
      </c>
      <c r="F179" s="272">
        <v>1000</v>
      </c>
      <c r="G179" s="55">
        <v>5.636856881838459E-3</v>
      </c>
      <c r="H179" s="54">
        <v>0</v>
      </c>
      <c r="I179" s="56">
        <v>0</v>
      </c>
      <c r="J179" s="57"/>
      <c r="K179" s="58">
        <f t="shared" si="37"/>
        <v>-1000</v>
      </c>
      <c r="L179" s="59">
        <f t="shared" si="38"/>
        <v>0</v>
      </c>
      <c r="M179" s="60"/>
      <c r="N179" s="193"/>
      <c r="O179" s="290" t="s">
        <v>228</v>
      </c>
      <c r="P179" s="291"/>
      <c r="Q179" s="114">
        <v>4386.25</v>
      </c>
      <c r="R179" s="56">
        <f t="shared" si="39"/>
        <v>1.954066523922209E-3</v>
      </c>
      <c r="S179" s="272">
        <v>12000</v>
      </c>
      <c r="T179" s="55">
        <v>5.6957177828036373E-3</v>
      </c>
      <c r="U179" s="54">
        <v>13509.36</v>
      </c>
      <c r="V179" s="56">
        <v>7.0709802925112636E-3</v>
      </c>
      <c r="W179" s="57"/>
      <c r="X179" s="58">
        <f t="shared" si="40"/>
        <v>-7613.75</v>
      </c>
      <c r="Y179" s="59">
        <f t="shared" si="41"/>
        <v>-9123.11</v>
      </c>
    </row>
    <row r="180" spans="1:35" s="63" customFormat="1">
      <c r="A180" s="1" t="e">
        <f>#REF!</f>
        <v>#REF!</v>
      </c>
      <c r="B180" s="288" t="s">
        <v>229</v>
      </c>
      <c r="C180" s="289"/>
      <c r="D180" s="114">
        <v>148.18</v>
      </c>
      <c r="E180" s="56">
        <f t="shared" si="36"/>
        <v>7.6802952948628537E-4</v>
      </c>
      <c r="F180" s="272">
        <v>525</v>
      </c>
      <c r="G180" s="55">
        <v>2.9593498629651911E-3</v>
      </c>
      <c r="H180" s="54">
        <v>555</v>
      </c>
      <c r="I180" s="56">
        <v>2.7797150917243372E-3</v>
      </c>
      <c r="J180" s="57"/>
      <c r="K180" s="58">
        <f t="shared" si="37"/>
        <v>-376.82</v>
      </c>
      <c r="L180" s="59">
        <f t="shared" si="38"/>
        <v>-406.82</v>
      </c>
      <c r="M180" s="60"/>
      <c r="N180" s="193"/>
      <c r="O180" s="290" t="s">
        <v>230</v>
      </c>
      <c r="P180" s="291"/>
      <c r="Q180" s="114">
        <v>1170.68</v>
      </c>
      <c r="R180" s="56">
        <f t="shared" si="39"/>
        <v>5.215358445654607E-4</v>
      </c>
      <c r="S180" s="272">
        <v>6300</v>
      </c>
      <c r="T180" s="55">
        <v>2.9902518359719095E-3</v>
      </c>
      <c r="U180" s="54">
        <v>6410.13</v>
      </c>
      <c r="V180" s="56">
        <v>3.3551480530858028E-3</v>
      </c>
      <c r="W180" s="57"/>
      <c r="X180" s="58">
        <f t="shared" si="40"/>
        <v>-5129.32</v>
      </c>
      <c r="Y180" s="59">
        <f t="shared" si="41"/>
        <v>-5239.45</v>
      </c>
    </row>
    <row r="181" spans="1:35" s="9" customFormat="1">
      <c r="A181" s="1" t="e">
        <f>#REF!</f>
        <v>#REF!</v>
      </c>
      <c r="B181" s="2"/>
      <c r="C181" s="8"/>
      <c r="D181" s="292"/>
      <c r="E181" s="293"/>
      <c r="F181" s="294"/>
      <c r="G181" s="295"/>
      <c r="H181" s="292"/>
      <c r="I181" s="293"/>
      <c r="J181" s="234"/>
      <c r="K181" s="283"/>
      <c r="L181" s="284"/>
      <c r="M181" s="237"/>
      <c r="N181" s="106"/>
      <c r="O181" s="285"/>
      <c r="P181" s="238"/>
      <c r="Q181" s="292"/>
      <c r="R181" s="293"/>
      <c r="S181" s="294"/>
      <c r="T181" s="295"/>
      <c r="U181" s="292"/>
      <c r="V181" s="293"/>
      <c r="W181" s="234"/>
      <c r="X181" s="283"/>
      <c r="Y181" s="284"/>
    </row>
    <row r="182" spans="1:35" s="98" customFormat="1">
      <c r="A182" s="1" t="e">
        <f>#REF!</f>
        <v>#REF!</v>
      </c>
      <c r="B182" s="296" t="s">
        <v>231</v>
      </c>
      <c r="C182" s="297"/>
      <c r="D182" s="85">
        <v>10767.07</v>
      </c>
      <c r="E182" s="87">
        <f>D182/D$65</f>
        <v>5.5806638588513285E-2</v>
      </c>
      <c r="F182" s="278">
        <v>14152.5</v>
      </c>
      <c r="G182" s="86">
        <v>7.9775617020218792E-2</v>
      </c>
      <c r="H182" s="85">
        <v>12764.155000000001</v>
      </c>
      <c r="I182" s="87">
        <v>6.3929214930826414E-2</v>
      </c>
      <c r="J182" s="88"/>
      <c r="K182" s="89">
        <f>D182-F182</f>
        <v>-3385.4300000000003</v>
      </c>
      <c r="L182" s="90">
        <f>D182-H182</f>
        <v>-1997.0850000000009</v>
      </c>
      <c r="M182" s="91"/>
      <c r="N182" s="201"/>
      <c r="O182" s="298" t="s">
        <v>121</v>
      </c>
      <c r="P182" s="299"/>
      <c r="Q182" s="165">
        <v>134202.94499999998</v>
      </c>
      <c r="R182" s="87">
        <f>Q182/Q$65</f>
        <v>5.9787171783704386E-2</v>
      </c>
      <c r="S182" s="278">
        <v>169830</v>
      </c>
      <c r="T182" s="86">
        <v>8.0608645921128472E-2</v>
      </c>
      <c r="U182" s="85">
        <v>156979.63</v>
      </c>
      <c r="V182" s="87">
        <v>8.2165244693731598E-2</v>
      </c>
      <c r="W182" s="88"/>
      <c r="X182" s="89">
        <f>Q182-S182</f>
        <v>-35627.055000000022</v>
      </c>
      <c r="Y182" s="90">
        <f>Q182-U182</f>
        <v>-22776.685000000027</v>
      </c>
    </row>
    <row r="183" spans="1:35" s="63" customFormat="1">
      <c r="A183" s="1" t="e">
        <f>#REF!</f>
        <v>#REF!</v>
      </c>
      <c r="B183" s="288"/>
      <c r="C183" s="289"/>
      <c r="D183" s="241"/>
      <c r="E183" s="300"/>
      <c r="F183" s="239"/>
      <c r="G183" s="301"/>
      <c r="H183" s="241"/>
      <c r="I183" s="300"/>
      <c r="J183" s="302"/>
      <c r="K183" s="303"/>
      <c r="L183" s="304"/>
      <c r="M183" s="305"/>
      <c r="N183" s="240"/>
      <c r="O183" s="306"/>
      <c r="P183" s="307"/>
      <c r="Q183" s="241"/>
      <c r="R183" s="300"/>
      <c r="S183" s="239"/>
      <c r="T183" s="301"/>
      <c r="U183" s="241"/>
      <c r="V183" s="300"/>
      <c r="W183" s="302"/>
      <c r="X183" s="303"/>
      <c r="Y183" s="304"/>
    </row>
    <row r="184" spans="1:35" s="63" customFormat="1">
      <c r="A184" s="1" t="e">
        <f>#REF!</f>
        <v>#REF!</v>
      </c>
      <c r="B184" s="288"/>
      <c r="C184" s="289"/>
      <c r="D184" s="190"/>
      <c r="E184" s="308"/>
      <c r="F184" s="200"/>
      <c r="G184" s="309"/>
      <c r="H184" s="190"/>
      <c r="I184" s="308"/>
      <c r="J184" s="302"/>
      <c r="K184" s="310"/>
      <c r="L184" s="311"/>
      <c r="M184" s="305"/>
      <c r="N184" s="193"/>
      <c r="O184" s="312"/>
      <c r="P184" s="307"/>
      <c r="Q184" s="190"/>
      <c r="R184" s="308"/>
      <c r="S184" s="200"/>
      <c r="T184" s="309"/>
      <c r="U184" s="190"/>
      <c r="V184" s="308"/>
      <c r="W184" s="302"/>
      <c r="X184" s="310"/>
      <c r="Y184" s="311"/>
    </row>
    <row r="185" spans="1:35" s="98" customFormat="1">
      <c r="A185" s="1" t="e">
        <f>#REF!</f>
        <v>#REF!</v>
      </c>
      <c r="B185" s="296" t="s">
        <v>232</v>
      </c>
      <c r="C185" s="297"/>
      <c r="D185" s="85">
        <v>29774.800000000003</v>
      </c>
      <c r="E185" s="87">
        <f>D185/D$65</f>
        <v>0.1543253180898114</v>
      </c>
      <c r="F185" s="278">
        <v>32615</v>
      </c>
      <c r="G185" s="86">
        <v>0.18384608720116133</v>
      </c>
      <c r="H185" s="85">
        <v>28931.89</v>
      </c>
      <c r="I185" s="87">
        <v>0.14490524552271791</v>
      </c>
      <c r="J185" s="88"/>
      <c r="K185" s="89">
        <f>D185-F185</f>
        <v>-2840.1999999999971</v>
      </c>
      <c r="L185" s="90">
        <f>D185-H185</f>
        <v>842.91000000000349</v>
      </c>
      <c r="M185" s="91"/>
      <c r="N185" s="201"/>
      <c r="O185" s="298" t="s">
        <v>233</v>
      </c>
      <c r="P185" s="299"/>
      <c r="Q185" s="165">
        <v>355957.31</v>
      </c>
      <c r="R185" s="87">
        <f>Q185/Q$65</f>
        <v>0.15857834446654892</v>
      </c>
      <c r="S185" s="278">
        <v>384219</v>
      </c>
      <c r="T185" s="86">
        <v>0.18236691589925255</v>
      </c>
      <c r="U185" s="85">
        <v>371498.51499999996</v>
      </c>
      <c r="V185" s="87">
        <v>0.19444730751584083</v>
      </c>
      <c r="W185" s="88"/>
      <c r="X185" s="89">
        <f>Q185-S185</f>
        <v>-28261.690000000002</v>
      </c>
      <c r="Y185" s="90">
        <f>Q185-U185</f>
        <v>-15541.204999999958</v>
      </c>
    </row>
    <row r="186" spans="1:35" s="9" customFormat="1">
      <c r="A186" s="1" t="e">
        <f>#REF!</f>
        <v>#REF!</v>
      </c>
      <c r="B186" s="2"/>
      <c r="C186" s="8"/>
      <c r="D186" s="292"/>
      <c r="E186" s="293"/>
      <c r="F186" s="294"/>
      <c r="G186" s="295"/>
      <c r="H186" s="292"/>
      <c r="I186" s="293"/>
      <c r="J186" s="234"/>
      <c r="K186" s="313"/>
      <c r="L186" s="293"/>
      <c r="M186" s="234"/>
      <c r="N186" s="106"/>
      <c r="O186" s="285"/>
      <c r="P186" s="238"/>
      <c r="Q186" s="292"/>
      <c r="R186" s="293"/>
      <c r="S186" s="294"/>
      <c r="T186" s="295"/>
      <c r="U186" s="292"/>
      <c r="V186" s="293"/>
      <c r="W186" s="234"/>
      <c r="X186" s="313"/>
      <c r="Y186" s="293"/>
    </row>
    <row r="187" spans="1:35" s="9" customFormat="1">
      <c r="A187" s="1" t="e">
        <f>#REF!</f>
        <v>#REF!</v>
      </c>
      <c r="B187" s="2"/>
      <c r="C187" s="8"/>
      <c r="D187" s="314"/>
      <c r="E187" s="231"/>
      <c r="F187" s="314"/>
      <c r="G187" s="231"/>
      <c r="H187" s="314"/>
      <c r="I187" s="231"/>
      <c r="J187" s="234"/>
      <c r="K187" s="231"/>
      <c r="L187" s="231"/>
      <c r="M187" s="234"/>
      <c r="O187" s="213"/>
      <c r="P187" s="238"/>
      <c r="Q187" s="315"/>
      <c r="R187" s="287"/>
      <c r="S187" s="314"/>
      <c r="T187" s="231"/>
      <c r="U187" s="314"/>
      <c r="V187" s="231"/>
      <c r="W187" s="234"/>
      <c r="X187" s="231"/>
      <c r="Y187" s="231"/>
    </row>
    <row r="188" spans="1:35" s="9" customFormat="1">
      <c r="A188" s="1" t="e">
        <f>#REF!</f>
        <v>#REF!</v>
      </c>
      <c r="B188" s="2"/>
      <c r="C188" s="8"/>
      <c r="J188" s="10"/>
      <c r="K188" s="808" t="s">
        <v>14</v>
      </c>
      <c r="L188" s="808"/>
      <c r="M188" s="37"/>
      <c r="N188" s="809" t="s">
        <v>234</v>
      </c>
      <c r="O188" s="810"/>
      <c r="P188" s="38"/>
      <c r="W188" s="10"/>
      <c r="X188" s="814" t="s">
        <v>14</v>
      </c>
      <c r="Y188" s="815"/>
    </row>
    <row r="189" spans="1:35" s="9" customFormat="1">
      <c r="A189" s="1" t="e">
        <f>#REF!</f>
        <v>#REF!</v>
      </c>
      <c r="B189" s="2"/>
      <c r="C189" s="8"/>
      <c r="D189" s="39" t="str">
        <f t="shared" ref="D189:E189" si="42">D151</f>
        <v>Forecast</v>
      </c>
      <c r="E189" s="260" t="str">
        <f t="shared" si="42"/>
        <v>%</v>
      </c>
      <c r="F189" s="39" t="s">
        <v>19</v>
      </c>
      <c r="G189" s="260" t="s">
        <v>18</v>
      </c>
      <c r="H189" s="39" t="s">
        <v>20</v>
      </c>
      <c r="I189" s="260" t="s">
        <v>18</v>
      </c>
      <c r="J189" s="261"/>
      <c r="K189" s="42" t="s">
        <v>21</v>
      </c>
      <c r="L189" s="43" t="s">
        <v>22</v>
      </c>
      <c r="M189" s="37"/>
      <c r="N189" s="811"/>
      <c r="O189" s="812"/>
      <c r="P189" s="38"/>
      <c r="Q189" s="39" t="str">
        <f t="shared" ref="Q189:R189" si="43">Q151</f>
        <v>Forecast</v>
      </c>
      <c r="R189" s="260" t="str">
        <f t="shared" si="43"/>
        <v>%</v>
      </c>
      <c r="S189" s="39" t="s">
        <v>19</v>
      </c>
      <c r="T189" s="260" t="s">
        <v>18</v>
      </c>
      <c r="U189" s="39" t="s">
        <v>20</v>
      </c>
      <c r="V189" s="260" t="s">
        <v>18</v>
      </c>
      <c r="W189" s="261"/>
      <c r="X189" s="42" t="s">
        <v>21</v>
      </c>
      <c r="Y189" s="43" t="s">
        <v>22</v>
      </c>
    </row>
    <row r="190" spans="1:35" s="9" customFormat="1">
      <c r="A190" s="1" t="e">
        <f>#REF!</f>
        <v>#REF!</v>
      </c>
      <c r="B190" s="2"/>
      <c r="C190" s="8"/>
      <c r="D190" s="316"/>
      <c r="E190" s="263"/>
      <c r="F190" s="317"/>
      <c r="G190" s="4"/>
      <c r="H190" s="51"/>
      <c r="I190" s="267"/>
      <c r="J190" s="5"/>
      <c r="K190" s="266"/>
      <c r="L190" s="267"/>
      <c r="M190" s="5"/>
      <c r="N190" s="51"/>
      <c r="O190" s="271"/>
      <c r="P190" s="269"/>
      <c r="Q190" s="318"/>
      <c r="R190" s="263"/>
      <c r="S190" s="317"/>
      <c r="T190" s="4"/>
      <c r="U190" s="317"/>
      <c r="V190" s="265"/>
      <c r="W190" s="5"/>
      <c r="X190" s="266"/>
      <c r="Y190" s="267"/>
    </row>
    <row r="191" spans="1:35" s="9" customFormat="1">
      <c r="A191" s="1" t="e">
        <f>#REF!</f>
        <v>#REF!</v>
      </c>
      <c r="B191" s="2" t="s">
        <v>235</v>
      </c>
      <c r="C191" s="8"/>
      <c r="D191" s="114">
        <v>4361.8</v>
      </c>
      <c r="E191" s="55">
        <f t="shared" ref="E191:E203" si="44">D191/D$65</f>
        <v>2.2607579981868537E-2</v>
      </c>
      <c r="F191" s="54">
        <v>4200</v>
      </c>
      <c r="G191" s="55">
        <v>2.3674798903721529E-2</v>
      </c>
      <c r="H191" s="54">
        <v>4285.2299999999996</v>
      </c>
      <c r="I191" s="56">
        <v>2.1462555860378166E-2</v>
      </c>
      <c r="J191" s="57"/>
      <c r="K191" s="58">
        <f t="shared" ref="K191:K196" si="45">D191-F191</f>
        <v>161.80000000000018</v>
      </c>
      <c r="L191" s="59">
        <f t="shared" ref="L191:L196" si="46">D191-H191</f>
        <v>76.570000000000618</v>
      </c>
      <c r="M191" s="60"/>
      <c r="N191" s="51"/>
      <c r="O191" s="61" t="s">
        <v>195</v>
      </c>
      <c r="P191" s="62"/>
      <c r="Q191" s="114">
        <v>50863.15</v>
      </c>
      <c r="R191" s="55">
        <f t="shared" ref="R191:R203" si="47">Q191/Q$65</f>
        <v>2.2659442283552902E-2</v>
      </c>
      <c r="S191" s="54">
        <v>50400</v>
      </c>
      <c r="T191" s="55">
        <v>2.3922014687775276E-2</v>
      </c>
      <c r="U191" s="54">
        <v>49397.150000000009</v>
      </c>
      <c r="V191" s="56">
        <v>2.5855131120661734E-2</v>
      </c>
      <c r="W191" s="57"/>
      <c r="X191" s="58">
        <f t="shared" ref="X191:X196" si="48">Q191-S191</f>
        <v>463.15000000000146</v>
      </c>
      <c r="Y191" s="59">
        <f t="shared" ref="Y191:Y196" si="49">Q191-U191</f>
        <v>1465.9999999999927</v>
      </c>
      <c r="AI191" s="9" t="s">
        <v>236</v>
      </c>
    </row>
    <row r="192" spans="1:35" s="9" customFormat="1">
      <c r="A192" s="1" t="e">
        <f>#REF!</f>
        <v>#REF!</v>
      </c>
      <c r="B192" s="2" t="s">
        <v>237</v>
      </c>
      <c r="C192" s="8"/>
      <c r="D192" s="114">
        <v>45.6</v>
      </c>
      <c r="E192" s="55">
        <f t="shared" si="44"/>
        <v>2.363486742109233E-4</v>
      </c>
      <c r="F192" s="54">
        <v>88</v>
      </c>
      <c r="G192" s="55">
        <v>4.9604340560178441E-4</v>
      </c>
      <c r="H192" s="54">
        <v>1039.18</v>
      </c>
      <c r="I192" s="56">
        <v>5.2047285207533281E-3</v>
      </c>
      <c r="J192" s="57"/>
      <c r="K192" s="58">
        <f t="shared" si="45"/>
        <v>-42.4</v>
      </c>
      <c r="L192" s="59">
        <f t="shared" si="46"/>
        <v>-993.58</v>
      </c>
      <c r="M192" s="60"/>
      <c r="N192" s="51"/>
      <c r="O192" s="61" t="s">
        <v>86</v>
      </c>
      <c r="P192" s="62"/>
      <c r="Q192" s="114">
        <v>883.84</v>
      </c>
      <c r="R192" s="55">
        <f t="shared" si="47"/>
        <v>3.9374913798880716E-4</v>
      </c>
      <c r="S192" s="54">
        <v>1056</v>
      </c>
      <c r="T192" s="55">
        <v>5.0122316488672002E-4</v>
      </c>
      <c r="U192" s="54">
        <v>2031.58</v>
      </c>
      <c r="V192" s="56">
        <v>1.0633562317282263E-3</v>
      </c>
      <c r="W192" s="57"/>
      <c r="X192" s="58">
        <f t="shared" si="48"/>
        <v>-172.15999999999997</v>
      </c>
      <c r="Y192" s="59">
        <f t="shared" si="49"/>
        <v>-1147.7399999999998</v>
      </c>
    </row>
    <row r="193" spans="1:35" s="9" customFormat="1">
      <c r="A193" s="1" t="e">
        <f>#REF!</f>
        <v>#REF!</v>
      </c>
      <c r="B193" s="2" t="s">
        <v>238</v>
      </c>
      <c r="C193" s="8"/>
      <c r="D193" s="114">
        <v>62</v>
      </c>
      <c r="E193" s="55">
        <f>D193/D$65</f>
        <v>3.2135126756748341E-4</v>
      </c>
      <c r="F193" s="54">
        <v>150</v>
      </c>
      <c r="G193" s="55">
        <v>8.4552853227576883E-4</v>
      </c>
      <c r="H193" s="54">
        <v>51.38</v>
      </c>
      <c r="I193" s="56">
        <v>2.5733650705008371E-4</v>
      </c>
      <c r="J193" s="57"/>
      <c r="K193" s="58">
        <f t="shared" si="45"/>
        <v>-88</v>
      </c>
      <c r="L193" s="59">
        <f t="shared" si="46"/>
        <v>10.619999999999997</v>
      </c>
      <c r="M193" s="60"/>
      <c r="N193" s="51"/>
      <c r="O193" s="61" t="s">
        <v>239</v>
      </c>
      <c r="P193" s="62"/>
      <c r="Q193" s="114">
        <v>729.1</v>
      </c>
      <c r="R193" s="55">
        <f>Q193/Q$65</f>
        <v>3.2481274496248109E-4</v>
      </c>
      <c r="S193" s="54">
        <v>1800</v>
      </c>
      <c r="T193" s="55">
        <v>8.5435766742054551E-4</v>
      </c>
      <c r="U193" s="54">
        <v>1649.7500000000005</v>
      </c>
      <c r="V193" s="56">
        <v>8.6350128633558211E-4</v>
      </c>
      <c r="W193" s="57"/>
      <c r="X193" s="58">
        <f t="shared" si="48"/>
        <v>-1070.9000000000001</v>
      </c>
      <c r="Y193" s="59">
        <f t="shared" si="49"/>
        <v>-920.65000000000043</v>
      </c>
      <c r="AI193" s="9" t="s">
        <v>240</v>
      </c>
    </row>
    <row r="194" spans="1:35" s="9" customFormat="1">
      <c r="A194" s="1" t="e">
        <f>#REF!</f>
        <v>#REF!</v>
      </c>
      <c r="B194" s="2" t="s">
        <v>241</v>
      </c>
      <c r="C194" s="8"/>
      <c r="D194" s="114">
        <v>490.13</v>
      </c>
      <c r="E194" s="55">
        <f t="shared" si="44"/>
        <v>2.5403854318201717E-3</v>
      </c>
      <c r="F194" s="54">
        <v>275</v>
      </c>
      <c r="G194" s="55">
        <v>1.5501356425055763E-3</v>
      </c>
      <c r="H194" s="54">
        <v>291.5</v>
      </c>
      <c r="I194" s="56">
        <v>1.4599764851128728E-3</v>
      </c>
      <c r="J194" s="57"/>
      <c r="K194" s="58">
        <f t="shared" si="45"/>
        <v>215.13</v>
      </c>
      <c r="L194" s="59">
        <f t="shared" si="46"/>
        <v>198.63</v>
      </c>
      <c r="M194" s="60"/>
      <c r="N194" s="51"/>
      <c r="O194" s="61" t="s">
        <v>92</v>
      </c>
      <c r="P194" s="62"/>
      <c r="Q194" s="114">
        <v>5470.0400000000009</v>
      </c>
      <c r="R194" s="55">
        <f t="shared" si="47"/>
        <v>2.4368930290146348E-3</v>
      </c>
      <c r="S194" s="54">
        <v>3300</v>
      </c>
      <c r="T194" s="55">
        <v>1.5663223902710002E-3</v>
      </c>
      <c r="U194" s="54">
        <v>3590.96</v>
      </c>
      <c r="V194" s="56">
        <v>1.8795566474796915E-3</v>
      </c>
      <c r="W194" s="57"/>
      <c r="X194" s="58">
        <f t="shared" si="48"/>
        <v>2170.0400000000009</v>
      </c>
      <c r="Y194" s="59">
        <f t="shared" si="49"/>
        <v>1879.0800000000008</v>
      </c>
    </row>
    <row r="195" spans="1:35" s="9" customFormat="1">
      <c r="A195" s="1" t="e">
        <f>#REF!</f>
        <v>#REF!</v>
      </c>
      <c r="B195" s="2" t="s">
        <v>242</v>
      </c>
      <c r="C195" s="8"/>
      <c r="D195" s="114">
        <v>0</v>
      </c>
      <c r="E195" s="55">
        <f t="shared" si="44"/>
        <v>0</v>
      </c>
      <c r="F195" s="54">
        <v>0</v>
      </c>
      <c r="G195" s="55">
        <v>0</v>
      </c>
      <c r="H195" s="54">
        <v>0</v>
      </c>
      <c r="I195" s="56">
        <v>0</v>
      </c>
      <c r="J195" s="57"/>
      <c r="K195" s="58">
        <f t="shared" si="45"/>
        <v>0</v>
      </c>
      <c r="L195" s="59">
        <f t="shared" si="46"/>
        <v>0</v>
      </c>
      <c r="M195" s="60"/>
      <c r="N195" s="51"/>
      <c r="O195" s="61" t="s">
        <v>145</v>
      </c>
      <c r="P195" s="62"/>
      <c r="Q195" s="114">
        <v>0</v>
      </c>
      <c r="R195" s="55">
        <f t="shared" si="47"/>
        <v>0</v>
      </c>
      <c r="S195" s="54">
        <v>0</v>
      </c>
      <c r="T195" s="55">
        <v>0</v>
      </c>
      <c r="U195" s="54">
        <v>0</v>
      </c>
      <c r="V195" s="56">
        <v>0</v>
      </c>
      <c r="W195" s="57"/>
      <c r="X195" s="58">
        <f t="shared" si="48"/>
        <v>0</v>
      </c>
      <c r="Y195" s="59">
        <f t="shared" si="49"/>
        <v>0</v>
      </c>
    </row>
    <row r="196" spans="1:35" s="9" customFormat="1">
      <c r="A196" s="1" t="e">
        <f>#REF!</f>
        <v>#REF!</v>
      </c>
      <c r="B196" s="2" t="s">
        <v>243</v>
      </c>
      <c r="C196" s="8"/>
      <c r="D196" s="114">
        <v>167.32</v>
      </c>
      <c r="E196" s="55">
        <f t="shared" si="44"/>
        <v>8.6723377563534395E-4</v>
      </c>
      <c r="F196" s="54">
        <v>175</v>
      </c>
      <c r="G196" s="55">
        <v>9.8644995432173028E-4</v>
      </c>
      <c r="H196" s="54">
        <v>171.24</v>
      </c>
      <c r="I196" s="56">
        <v>8.5765479694932534E-4</v>
      </c>
      <c r="J196" s="57"/>
      <c r="K196" s="58">
        <f t="shared" si="45"/>
        <v>-7.6800000000000068</v>
      </c>
      <c r="L196" s="59">
        <f t="shared" si="46"/>
        <v>-3.9200000000000159</v>
      </c>
      <c r="M196" s="60"/>
      <c r="N196" s="51"/>
      <c r="O196" s="61" t="s">
        <v>98</v>
      </c>
      <c r="P196" s="62"/>
      <c r="Q196" s="114">
        <v>2379.36</v>
      </c>
      <c r="R196" s="55">
        <f t="shared" si="47"/>
        <v>1.0600006211136045E-3</v>
      </c>
      <c r="S196" s="54">
        <v>2100</v>
      </c>
      <c r="T196" s="55">
        <v>9.9675061199063658E-4</v>
      </c>
      <c r="U196" s="54">
        <v>2032.1</v>
      </c>
      <c r="V196" s="56">
        <v>1.0636284067055831E-3</v>
      </c>
      <c r="W196" s="57"/>
      <c r="X196" s="58">
        <f t="shared" si="48"/>
        <v>279.36000000000013</v>
      </c>
      <c r="Y196" s="59">
        <f t="shared" si="49"/>
        <v>347.26000000000022</v>
      </c>
    </row>
    <row r="197" spans="1:35" s="9" customFormat="1">
      <c r="A197" s="1" t="e">
        <f>#REF!</f>
        <v>#REF!</v>
      </c>
      <c r="B197" s="2"/>
      <c r="C197" s="8"/>
      <c r="D197" s="204"/>
      <c r="E197" s="205"/>
      <c r="F197" s="204"/>
      <c r="G197" s="205"/>
      <c r="H197" s="204"/>
      <c r="I197" s="206"/>
      <c r="J197" s="57"/>
      <c r="K197" s="319"/>
      <c r="L197" s="206"/>
      <c r="M197" s="57"/>
      <c r="N197" s="106"/>
      <c r="O197" s="210"/>
      <c r="P197" s="62"/>
      <c r="Q197" s="204"/>
      <c r="R197" s="205"/>
      <c r="S197" s="204"/>
      <c r="T197" s="205"/>
      <c r="U197" s="204"/>
      <c r="V197" s="206"/>
      <c r="W197" s="57"/>
      <c r="X197" s="319"/>
      <c r="Y197" s="206"/>
    </row>
    <row r="198" spans="1:35" s="9" customFormat="1">
      <c r="A198" s="1" t="e">
        <f>#REF!</f>
        <v>#REF!</v>
      </c>
      <c r="B198" s="2"/>
      <c r="C198" s="8"/>
      <c r="D198" s="54"/>
      <c r="E198" s="55"/>
      <c r="F198" s="54"/>
      <c r="G198" s="55"/>
      <c r="H198" s="54"/>
      <c r="I198" s="56"/>
      <c r="J198" s="57"/>
      <c r="K198" s="320"/>
      <c r="L198" s="56"/>
      <c r="M198" s="57"/>
      <c r="N198" s="51"/>
      <c r="O198" s="61"/>
      <c r="P198" s="62"/>
      <c r="Q198" s="54"/>
      <c r="R198" s="55"/>
      <c r="S198" s="54"/>
      <c r="T198" s="55"/>
      <c r="U198" s="54"/>
      <c r="V198" s="56"/>
      <c r="W198" s="57"/>
      <c r="X198" s="320"/>
      <c r="Y198" s="56"/>
    </row>
    <row r="199" spans="1:35" s="95" customFormat="1">
      <c r="A199" s="1" t="e">
        <f>#REF!</f>
        <v>#REF!</v>
      </c>
      <c r="B199" s="83" t="s">
        <v>244</v>
      </c>
      <c r="C199" s="84"/>
      <c r="D199" s="85">
        <v>5126.8500000000004</v>
      </c>
      <c r="E199" s="87">
        <f>D199/D$65</f>
        <v>2.6572899131102459E-2</v>
      </c>
      <c r="F199" s="278">
        <v>4888</v>
      </c>
      <c r="G199" s="86">
        <v>2.7552956438426389E-2</v>
      </c>
      <c r="H199" s="85">
        <v>5838.53</v>
      </c>
      <c r="I199" s="87">
        <v>2.9242252170243774E-2</v>
      </c>
      <c r="J199" s="88"/>
      <c r="K199" s="89">
        <f>D199-F199</f>
        <v>238.85000000000036</v>
      </c>
      <c r="L199" s="90">
        <f>D199-H199</f>
        <v>-711.67999999999938</v>
      </c>
      <c r="M199" s="91"/>
      <c r="N199" s="92"/>
      <c r="O199" s="93" t="s">
        <v>100</v>
      </c>
      <c r="P199" s="94"/>
      <c r="Q199" s="165">
        <v>60325.49</v>
      </c>
      <c r="R199" s="87">
        <f>Q199/Q$65</f>
        <v>2.6874897816632427E-2</v>
      </c>
      <c r="S199" s="278">
        <v>58656</v>
      </c>
      <c r="T199" s="86">
        <v>2.7840668522344177E-2</v>
      </c>
      <c r="U199" s="85">
        <v>58701.540000000008</v>
      </c>
      <c r="V199" s="87">
        <v>3.0725173692910817E-2</v>
      </c>
      <c r="W199" s="88"/>
      <c r="X199" s="89">
        <f>Q199-S199</f>
        <v>1669.489999999998</v>
      </c>
      <c r="Y199" s="90">
        <f>Q199-U199</f>
        <v>1623.9499999999898</v>
      </c>
    </row>
    <row r="200" spans="1:35" s="9" customFormat="1">
      <c r="A200" s="1" t="e">
        <f>#REF!</f>
        <v>#REF!</v>
      </c>
      <c r="B200" s="2"/>
      <c r="C200" s="8"/>
      <c r="D200" s="204"/>
      <c r="E200" s="205"/>
      <c r="F200" s="204"/>
      <c r="G200" s="205"/>
      <c r="H200" s="204"/>
      <c r="I200" s="206"/>
      <c r="J200" s="57"/>
      <c r="K200" s="319"/>
      <c r="L200" s="206"/>
      <c r="M200" s="57"/>
      <c r="N200" s="106"/>
      <c r="O200" s="181"/>
      <c r="P200" s="94"/>
      <c r="Q200" s="204"/>
      <c r="R200" s="205"/>
      <c r="S200" s="204"/>
      <c r="T200" s="205"/>
      <c r="U200" s="204"/>
      <c r="V200" s="206"/>
      <c r="W200" s="57"/>
      <c r="X200" s="319"/>
      <c r="Y200" s="206"/>
    </row>
    <row r="201" spans="1:35" s="9" customFormat="1">
      <c r="A201" s="1" t="e">
        <f>#REF!</f>
        <v>#REF!</v>
      </c>
      <c r="B201" s="2"/>
      <c r="C201" s="8"/>
      <c r="D201" s="54"/>
      <c r="E201" s="55"/>
      <c r="F201" s="54"/>
      <c r="G201" s="55"/>
      <c r="H201" s="54"/>
      <c r="I201" s="56"/>
      <c r="J201" s="57"/>
      <c r="K201" s="320"/>
      <c r="L201" s="56"/>
      <c r="M201" s="57"/>
      <c r="N201" s="51"/>
      <c r="O201" s="61"/>
      <c r="P201" s="62"/>
      <c r="Q201" s="54"/>
      <c r="R201" s="55"/>
      <c r="S201" s="54"/>
      <c r="T201" s="55"/>
      <c r="U201" s="54"/>
      <c r="V201" s="56"/>
      <c r="W201" s="57"/>
      <c r="X201" s="320"/>
      <c r="Y201" s="56"/>
    </row>
    <row r="202" spans="1:35" s="9" customFormat="1">
      <c r="A202" s="1" t="e">
        <f>#REF!</f>
        <v>#REF!</v>
      </c>
      <c r="B202" s="2" t="s">
        <v>245</v>
      </c>
      <c r="C202" s="8"/>
      <c r="D202" s="114">
        <v>500</v>
      </c>
      <c r="E202" s="55">
        <f t="shared" si="44"/>
        <v>2.5915424803829305E-3</v>
      </c>
      <c r="F202" s="54">
        <v>670</v>
      </c>
      <c r="G202" s="55">
        <v>3.7766941108317675E-3</v>
      </c>
      <c r="H202" s="54">
        <v>500</v>
      </c>
      <c r="I202" s="56">
        <v>2.5042478303822857E-3</v>
      </c>
      <c r="J202" s="57"/>
      <c r="K202" s="58">
        <f>D202-F202</f>
        <v>-170</v>
      </c>
      <c r="L202" s="59">
        <f>D202-H202</f>
        <v>0</v>
      </c>
      <c r="M202" s="60"/>
      <c r="N202" s="51"/>
      <c r="O202" s="61" t="s">
        <v>246</v>
      </c>
      <c r="P202" s="62"/>
      <c r="Q202" s="114">
        <v>6000</v>
      </c>
      <c r="R202" s="55">
        <f t="shared" si="47"/>
        <v>2.6729892604236546E-3</v>
      </c>
      <c r="S202" s="54">
        <v>8040</v>
      </c>
      <c r="T202" s="55">
        <v>3.816130914478437E-3</v>
      </c>
      <c r="U202" s="54">
        <v>8137.54</v>
      </c>
      <c r="V202" s="56">
        <v>4.2592976254627974E-3</v>
      </c>
      <c r="W202" s="57"/>
      <c r="X202" s="58">
        <f>Q202-S202</f>
        <v>-2040</v>
      </c>
      <c r="Y202" s="59">
        <f>Q202-U202</f>
        <v>-2137.54</v>
      </c>
    </row>
    <row r="203" spans="1:35" s="9" customFormat="1">
      <c r="A203" s="1" t="e">
        <f>#REF!</f>
        <v>#REF!</v>
      </c>
      <c r="B203" s="2" t="s">
        <v>247</v>
      </c>
      <c r="C203" s="8"/>
      <c r="D203" s="114">
        <v>0</v>
      </c>
      <c r="E203" s="55">
        <f t="shared" si="44"/>
        <v>0</v>
      </c>
      <c r="F203" s="54">
        <v>325</v>
      </c>
      <c r="G203" s="55">
        <v>1.8319784865974992E-3</v>
      </c>
      <c r="H203" s="54">
        <v>0</v>
      </c>
      <c r="I203" s="56">
        <v>0</v>
      </c>
      <c r="J203" s="57"/>
      <c r="K203" s="58">
        <f>D203-F203</f>
        <v>-325</v>
      </c>
      <c r="L203" s="59">
        <f>D203-H203</f>
        <v>0</v>
      </c>
      <c r="M203" s="60"/>
      <c r="N203" s="51"/>
      <c r="O203" s="61" t="s">
        <v>222</v>
      </c>
      <c r="P203" s="62"/>
      <c r="Q203" s="114">
        <v>0</v>
      </c>
      <c r="R203" s="55">
        <f t="shared" si="47"/>
        <v>0</v>
      </c>
      <c r="S203" s="54">
        <v>3900</v>
      </c>
      <c r="T203" s="55">
        <v>1.8511082794111821E-3</v>
      </c>
      <c r="U203" s="54">
        <v>0</v>
      </c>
      <c r="V203" s="56">
        <v>0</v>
      </c>
      <c r="W203" s="57"/>
      <c r="X203" s="58">
        <f>Q203-S203</f>
        <v>-3900</v>
      </c>
      <c r="Y203" s="59">
        <f>Q203-U203</f>
        <v>0</v>
      </c>
      <c r="AI203" s="321"/>
    </row>
    <row r="204" spans="1:35" s="9" customFormat="1">
      <c r="A204" s="1" t="e">
        <f>#REF!</f>
        <v>#REF!</v>
      </c>
      <c r="B204" s="2"/>
      <c r="C204" s="8"/>
      <c r="D204" s="136"/>
      <c r="E204" s="276"/>
      <c r="F204" s="136"/>
      <c r="G204" s="276"/>
      <c r="H204" s="136"/>
      <c r="I204" s="274"/>
      <c r="J204" s="277"/>
      <c r="K204" s="322"/>
      <c r="L204" s="274"/>
      <c r="M204" s="277"/>
      <c r="N204" s="51"/>
      <c r="O204" s="285"/>
      <c r="P204" s="238"/>
      <c r="Q204" s="136"/>
      <c r="R204" s="276"/>
      <c r="S204" s="136"/>
      <c r="T204" s="276"/>
      <c r="U204" s="136"/>
      <c r="V204" s="274"/>
      <c r="W204" s="277"/>
      <c r="X204" s="322"/>
      <c r="Y204" s="274"/>
    </row>
    <row r="205" spans="1:35" s="9" customFormat="1">
      <c r="A205" s="1" t="e">
        <f>#REF!</f>
        <v>#REF!</v>
      </c>
      <c r="B205" s="2"/>
      <c r="C205" s="8"/>
      <c r="D205" s="198"/>
      <c r="E205" s="286"/>
      <c r="F205" s="198"/>
      <c r="G205" s="286"/>
      <c r="H205" s="198"/>
      <c r="I205" s="286"/>
      <c r="J205" s="234"/>
      <c r="K205" s="323"/>
      <c r="L205" s="286"/>
      <c r="M205" s="234"/>
      <c r="N205" s="46"/>
      <c r="O205" s="324"/>
      <c r="P205" s="238"/>
      <c r="Q205" s="198"/>
      <c r="R205" s="286"/>
      <c r="S205" s="198"/>
      <c r="T205" s="286"/>
      <c r="U205" s="198"/>
      <c r="V205" s="286"/>
      <c r="W205" s="234"/>
      <c r="X205" s="323"/>
      <c r="Y205" s="286"/>
    </row>
    <row r="206" spans="1:35" s="95" customFormat="1">
      <c r="A206" s="1" t="e">
        <f>#REF!</f>
        <v>#REF!</v>
      </c>
      <c r="B206" s="83" t="s">
        <v>248</v>
      </c>
      <c r="C206" s="84"/>
      <c r="D206" s="85">
        <v>500</v>
      </c>
      <c r="E206" s="87">
        <f>D206/D$65</f>
        <v>2.5915424803829305E-3</v>
      </c>
      <c r="F206" s="85">
        <v>995</v>
      </c>
      <c r="G206" s="87">
        <v>5.608672597429267E-3</v>
      </c>
      <c r="H206" s="85">
        <v>500</v>
      </c>
      <c r="I206" s="87">
        <v>2.5042478303822857E-3</v>
      </c>
      <c r="J206" s="88"/>
      <c r="K206" s="89">
        <f>D206-F206</f>
        <v>-495</v>
      </c>
      <c r="L206" s="90">
        <f>D206-H206</f>
        <v>0</v>
      </c>
      <c r="M206" s="91"/>
      <c r="N206" s="92"/>
      <c r="O206" s="93" t="s">
        <v>121</v>
      </c>
      <c r="P206" s="94"/>
      <c r="Q206" s="165">
        <v>6000</v>
      </c>
      <c r="R206" s="87">
        <f>Q206/Q$65</f>
        <v>2.6729892604236546E-3</v>
      </c>
      <c r="S206" s="85">
        <v>11940</v>
      </c>
      <c r="T206" s="87">
        <v>5.6672391938896189E-3</v>
      </c>
      <c r="U206" s="85">
        <v>8137.54</v>
      </c>
      <c r="V206" s="87">
        <v>4.2592976254627974E-3</v>
      </c>
      <c r="W206" s="88"/>
      <c r="X206" s="89">
        <f>Q206-S206</f>
        <v>-5940</v>
      </c>
      <c r="Y206" s="90">
        <f>Q206-U206</f>
        <v>-2137.54</v>
      </c>
    </row>
    <row r="207" spans="1:35" s="9" customFormat="1">
      <c r="A207" s="1" t="e">
        <f>#REF!</f>
        <v>#REF!</v>
      </c>
      <c r="B207" s="2"/>
      <c r="C207" s="8"/>
      <c r="D207" s="292"/>
      <c r="E207" s="293"/>
      <c r="F207" s="292"/>
      <c r="G207" s="293"/>
      <c r="H207" s="292"/>
      <c r="I207" s="293"/>
      <c r="J207" s="234"/>
      <c r="K207" s="325"/>
      <c r="L207" s="326"/>
      <c r="M207" s="327"/>
      <c r="N207" s="106"/>
      <c r="O207" s="285"/>
      <c r="P207" s="238"/>
      <c r="Q207" s="292"/>
      <c r="R207" s="293"/>
      <c r="S207" s="292"/>
      <c r="T207" s="293"/>
      <c r="U207" s="292"/>
      <c r="V207" s="293"/>
      <c r="W207" s="234"/>
      <c r="X207" s="325"/>
      <c r="Y207" s="326"/>
    </row>
    <row r="208" spans="1:35" s="9" customFormat="1">
      <c r="A208" s="1" t="e">
        <f>#REF!</f>
        <v>#REF!</v>
      </c>
      <c r="B208" s="2"/>
      <c r="C208" s="8"/>
      <c r="D208" s="328"/>
      <c r="E208" s="329"/>
      <c r="F208" s="328"/>
      <c r="G208" s="329"/>
      <c r="H208" s="328"/>
      <c r="I208" s="329"/>
      <c r="J208" s="234"/>
      <c r="K208" s="330"/>
      <c r="L208" s="330"/>
      <c r="M208" s="331"/>
      <c r="N208" s="53"/>
      <c r="O208" s="332"/>
      <c r="P208" s="333"/>
      <c r="Q208" s="328"/>
      <c r="R208" s="329"/>
      <c r="S208" s="328"/>
      <c r="T208" s="329"/>
      <c r="U208" s="328"/>
      <c r="V208" s="329"/>
      <c r="W208" s="334"/>
      <c r="X208" s="330"/>
      <c r="Y208" s="330"/>
    </row>
    <row r="209" spans="1:25" s="95" customFormat="1">
      <c r="A209" s="1" t="e">
        <f>#REF!</f>
        <v>#REF!</v>
      </c>
      <c r="B209" s="83" t="s">
        <v>249</v>
      </c>
      <c r="C209" s="84"/>
      <c r="D209" s="85">
        <v>5626.85</v>
      </c>
      <c r="E209" s="87">
        <f>D209/D$65</f>
        <v>2.9164441611485389E-2</v>
      </c>
      <c r="F209" s="85">
        <v>5883</v>
      </c>
      <c r="G209" s="87">
        <v>3.3161629035855657E-2</v>
      </c>
      <c r="H209" s="85">
        <v>6338.53</v>
      </c>
      <c r="I209" s="87">
        <v>3.1746500000626059E-2</v>
      </c>
      <c r="J209" s="88"/>
      <c r="K209" s="89">
        <f>D209-F209</f>
        <v>-256.14999999999964</v>
      </c>
      <c r="L209" s="90">
        <f>D209-H209</f>
        <v>-711.67999999999938</v>
      </c>
      <c r="M209" s="91"/>
      <c r="N209" s="92"/>
      <c r="O209" s="93" t="s">
        <v>250</v>
      </c>
      <c r="P209" s="94"/>
      <c r="Q209" s="165">
        <v>66325.489999999991</v>
      </c>
      <c r="R209" s="87">
        <f>Q209/Q$65</f>
        <v>2.9547887077056079E-2</v>
      </c>
      <c r="S209" s="85">
        <v>70596</v>
      </c>
      <c r="T209" s="87">
        <v>3.3507907716233798E-2</v>
      </c>
      <c r="U209" s="85">
        <v>66839.08</v>
      </c>
      <c r="V209" s="87">
        <v>3.4984471318373608E-2</v>
      </c>
      <c r="W209" s="88"/>
      <c r="X209" s="89">
        <f>Q209-S209</f>
        <v>-4270.5100000000093</v>
      </c>
      <c r="Y209" s="90">
        <f>Q209-U209</f>
        <v>-513.59000000001106</v>
      </c>
    </row>
    <row r="210" spans="1:25" s="9" customFormat="1">
      <c r="A210" s="1" t="e">
        <f>#REF!</f>
        <v>#REF!</v>
      </c>
      <c r="B210" s="2"/>
      <c r="C210" s="8"/>
      <c r="D210" s="292"/>
      <c r="E210" s="293"/>
      <c r="F210" s="292"/>
      <c r="G210" s="293"/>
      <c r="H210" s="292"/>
      <c r="I210" s="293"/>
      <c r="J210" s="234"/>
      <c r="K210" s="313"/>
      <c r="L210" s="293"/>
      <c r="M210" s="234"/>
      <c r="N210" s="106"/>
      <c r="O210" s="285"/>
      <c r="P210" s="238"/>
      <c r="Q210" s="292"/>
      <c r="R210" s="293"/>
      <c r="S210" s="292"/>
      <c r="T210" s="293"/>
      <c r="U210" s="292"/>
      <c r="V210" s="293"/>
      <c r="W210" s="234"/>
      <c r="X210" s="313"/>
      <c r="Y210" s="293"/>
    </row>
    <row r="211" spans="1:25" s="9" customFormat="1">
      <c r="A211" s="1" t="e">
        <f>#REF!</f>
        <v>#REF!</v>
      </c>
      <c r="B211" s="2"/>
      <c r="C211" s="8"/>
      <c r="D211" s="314"/>
      <c r="E211" s="231"/>
      <c r="F211" s="314"/>
      <c r="G211" s="231"/>
      <c r="H211" s="314"/>
      <c r="I211" s="231"/>
      <c r="J211" s="234"/>
      <c r="K211" s="231"/>
      <c r="L211" s="231"/>
      <c r="M211" s="234"/>
      <c r="O211" s="213"/>
      <c r="P211" s="238"/>
      <c r="Q211" s="314"/>
      <c r="R211" s="231"/>
      <c r="S211" s="314"/>
      <c r="T211" s="231"/>
      <c r="U211" s="314"/>
      <c r="V211" s="231"/>
      <c r="W211" s="234"/>
      <c r="X211" s="231"/>
      <c r="Y211" s="231"/>
    </row>
    <row r="212" spans="1:25" s="9" customFormat="1">
      <c r="A212" s="1" t="e">
        <f>#REF!</f>
        <v>#REF!</v>
      </c>
      <c r="B212" s="2"/>
      <c r="C212" s="8"/>
      <c r="D212" s="314"/>
      <c r="E212" s="231"/>
      <c r="F212" s="314"/>
      <c r="G212" s="231"/>
      <c r="H212" s="314"/>
      <c r="I212" s="231"/>
      <c r="J212" s="234"/>
      <c r="K212" s="231"/>
      <c r="L212" s="231"/>
      <c r="M212" s="234"/>
      <c r="O212" s="213"/>
      <c r="P212" s="238"/>
      <c r="Q212" s="314"/>
      <c r="R212" s="231"/>
      <c r="S212" s="314"/>
      <c r="T212" s="231"/>
      <c r="U212" s="314"/>
      <c r="V212" s="231"/>
      <c r="W212" s="234"/>
      <c r="X212" s="231"/>
      <c r="Y212" s="231"/>
    </row>
    <row r="213" spans="1:25" s="9" customFormat="1">
      <c r="A213" s="1" t="e">
        <f>#REF!</f>
        <v>#REF!</v>
      </c>
      <c r="B213" s="2"/>
      <c r="C213" s="8"/>
      <c r="D213" s="808"/>
      <c r="E213" s="808"/>
      <c r="F213" s="808"/>
      <c r="G213" s="808"/>
      <c r="H213" s="808"/>
      <c r="I213" s="808"/>
      <c r="J213" s="37"/>
      <c r="K213" s="808" t="s">
        <v>14</v>
      </c>
      <c r="L213" s="808"/>
      <c r="M213" s="37"/>
      <c r="N213" s="809" t="s">
        <v>251</v>
      </c>
      <c r="O213" s="810"/>
      <c r="P213" s="38"/>
      <c r="Q213" s="808"/>
      <c r="R213" s="808"/>
      <c r="S213" s="808"/>
      <c r="T213" s="808"/>
      <c r="U213" s="808"/>
      <c r="V213" s="808"/>
      <c r="W213" s="37"/>
      <c r="X213" s="808" t="s">
        <v>14</v>
      </c>
      <c r="Y213" s="813"/>
    </row>
    <row r="214" spans="1:25" s="9" customFormat="1">
      <c r="A214" s="1" t="e">
        <f>#REF!</f>
        <v>#REF!</v>
      </c>
      <c r="B214" s="2"/>
      <c r="C214" s="8"/>
      <c r="D214" s="39" t="str">
        <f t="shared" ref="D214:I214" si="50">D189</f>
        <v>Forecast</v>
      </c>
      <c r="E214" s="260" t="str">
        <f t="shared" si="50"/>
        <v>%</v>
      </c>
      <c r="F214" s="39" t="str">
        <f t="shared" si="50"/>
        <v>Budget</v>
      </c>
      <c r="G214" s="260" t="str">
        <f t="shared" si="50"/>
        <v>%</v>
      </c>
      <c r="H214" s="39" t="str">
        <f t="shared" si="50"/>
        <v>Last Year</v>
      </c>
      <c r="I214" s="260" t="str">
        <f t="shared" si="50"/>
        <v>%</v>
      </c>
      <c r="J214" s="261"/>
      <c r="K214" s="42" t="s">
        <v>21</v>
      </c>
      <c r="L214" s="43" t="s">
        <v>22</v>
      </c>
      <c r="M214" s="37"/>
      <c r="N214" s="811"/>
      <c r="O214" s="812"/>
      <c r="P214" s="38"/>
      <c r="Q214" s="39" t="str">
        <f t="shared" ref="Q214:V214" si="51">Q189</f>
        <v>Forecast</v>
      </c>
      <c r="R214" s="260" t="str">
        <f t="shared" si="51"/>
        <v>%</v>
      </c>
      <c r="S214" s="39" t="str">
        <f t="shared" si="51"/>
        <v>Budget</v>
      </c>
      <c r="T214" s="260" t="str">
        <f t="shared" si="51"/>
        <v>%</v>
      </c>
      <c r="U214" s="39" t="str">
        <f t="shared" si="51"/>
        <v>Last Year</v>
      </c>
      <c r="V214" s="260" t="str">
        <f t="shared" si="51"/>
        <v>%</v>
      </c>
      <c r="W214" s="261"/>
      <c r="X214" s="42" t="s">
        <v>21</v>
      </c>
      <c r="Y214" s="43" t="s">
        <v>22</v>
      </c>
    </row>
    <row r="215" spans="1:25" s="9" customFormat="1">
      <c r="A215" s="1" t="e">
        <f>#REF!</f>
        <v>#REF!</v>
      </c>
      <c r="B215" s="2"/>
      <c r="C215" s="8"/>
      <c r="D215" s="316"/>
      <c r="E215" s="263"/>
      <c r="F215" s="317"/>
      <c r="G215" s="4"/>
      <c r="H215" s="51"/>
      <c r="I215" s="267"/>
      <c r="J215" s="5"/>
      <c r="K215" s="266"/>
      <c r="L215" s="267"/>
      <c r="M215" s="5"/>
      <c r="N215" s="51"/>
      <c r="O215" s="271"/>
      <c r="P215" s="269"/>
      <c r="Q215" s="337"/>
      <c r="R215" s="263"/>
      <c r="S215" s="317"/>
      <c r="T215" s="4"/>
      <c r="U215" s="51"/>
      <c r="V215" s="265"/>
      <c r="W215" s="5"/>
      <c r="X215" s="266"/>
      <c r="Y215" s="267"/>
    </row>
    <row r="216" spans="1:25" s="9" customFormat="1">
      <c r="A216" s="1" t="e">
        <f>#REF!</f>
        <v>#REF!</v>
      </c>
      <c r="B216" s="2" t="s">
        <v>252</v>
      </c>
      <c r="C216" s="8"/>
      <c r="D216" s="54">
        <v>26952.375</v>
      </c>
      <c r="E216" s="55">
        <f>D216/D$65</f>
        <v>0.13969644951942178</v>
      </c>
      <c r="F216" s="54">
        <v>12000</v>
      </c>
      <c r="G216" s="55">
        <v>6.7642282582061508E-2</v>
      </c>
      <c r="H216" s="54">
        <v>12748.64</v>
      </c>
      <c r="I216" s="56">
        <f>H216/H$65</f>
        <v>6.3851508120649644E-2</v>
      </c>
      <c r="J216" s="57"/>
      <c r="K216" s="58">
        <f>D216-F216</f>
        <v>14952.375</v>
      </c>
      <c r="L216" s="59">
        <f>D216-H216</f>
        <v>14203.735000000001</v>
      </c>
      <c r="M216" s="60"/>
      <c r="N216" s="51"/>
      <c r="O216" s="61" t="s">
        <v>253</v>
      </c>
      <c r="P216" s="62"/>
      <c r="Q216" s="114">
        <v>196610.27500000002</v>
      </c>
      <c r="R216" s="55">
        <f>Q216/Q$65</f>
        <v>8.7589525593990233E-2</v>
      </c>
      <c r="S216" s="54">
        <v>144000</v>
      </c>
      <c r="T216" s="55">
        <v>6.8348613393643648E-2</v>
      </c>
      <c r="U216" s="54">
        <v>134947.44</v>
      </c>
      <c r="V216" s="56">
        <v>7.1091966653053368E-2</v>
      </c>
      <c r="W216" s="57"/>
      <c r="X216" s="58">
        <f>Q216-S216</f>
        <v>52610.275000000023</v>
      </c>
      <c r="Y216" s="59">
        <f>Q216-U216</f>
        <v>61662.835000000021</v>
      </c>
    </row>
    <row r="217" spans="1:25" s="9" customFormat="1">
      <c r="A217" s="1" t="e">
        <f>#REF!</f>
        <v>#REF!</v>
      </c>
      <c r="B217" s="2" t="s">
        <v>254</v>
      </c>
      <c r="C217" s="8"/>
      <c r="D217" s="54">
        <v>1123.1300000000001</v>
      </c>
      <c r="E217" s="55">
        <f>D217/D$65</f>
        <v>5.8212782119849626E-3</v>
      </c>
      <c r="F217" s="54">
        <v>2600</v>
      </c>
      <c r="G217" s="55">
        <v>1.4655827892779994E-2</v>
      </c>
      <c r="H217" s="54">
        <v>1723.87</v>
      </c>
      <c r="I217" s="56">
        <f>H217/H$65</f>
        <v>8.6339954147222221E-3</v>
      </c>
      <c r="J217" s="57"/>
      <c r="K217" s="58">
        <f>D217-F217</f>
        <v>-1476.87</v>
      </c>
      <c r="L217" s="59">
        <f>D217-H217</f>
        <v>-600.73999999999978</v>
      </c>
      <c r="M217" s="60"/>
      <c r="N217" s="51"/>
      <c r="O217" s="61" t="s">
        <v>255</v>
      </c>
      <c r="P217" s="62"/>
      <c r="Q217" s="114">
        <v>29019.950000000004</v>
      </c>
      <c r="R217" s="55">
        <f>Q217/Q$65</f>
        <v>1.2928335781338573E-2</v>
      </c>
      <c r="S217" s="54">
        <v>31200</v>
      </c>
      <c r="T217" s="55">
        <v>1.4808866235289457E-2</v>
      </c>
      <c r="U217" s="54">
        <v>24714.76</v>
      </c>
      <c r="V217" s="56">
        <v>1.35742185161731E-2</v>
      </c>
      <c r="W217" s="57"/>
      <c r="X217" s="58">
        <f>Q217-S217</f>
        <v>-2180.0499999999956</v>
      </c>
      <c r="Y217" s="59">
        <f>Q217-U217</f>
        <v>4305.190000000006</v>
      </c>
    </row>
    <row r="218" spans="1:25" s="9" customFormat="1">
      <c r="A218" s="1" t="e">
        <f>#REF!</f>
        <v>#REF!</v>
      </c>
      <c r="B218" s="2" t="s">
        <v>256</v>
      </c>
      <c r="C218" s="8"/>
      <c r="D218" s="54">
        <v>5070.68</v>
      </c>
      <c r="E218" s="55">
        <f>D218/D$65</f>
        <v>2.628176524885624E-2</v>
      </c>
      <c r="F218" s="54">
        <v>4500</v>
      </c>
      <c r="G218" s="55">
        <v>2.5365855968273066E-2</v>
      </c>
      <c r="H218" s="54">
        <v>6895.16</v>
      </c>
      <c r="I218" s="56">
        <f>H218/H$65</f>
        <v>3.4534378940277444E-2</v>
      </c>
      <c r="J218" s="57"/>
      <c r="K218" s="58">
        <f>D218-F218</f>
        <v>570.68000000000029</v>
      </c>
      <c r="L218" s="59">
        <f>D218-H218</f>
        <v>-1824.4799999999996</v>
      </c>
      <c r="M218" s="60"/>
      <c r="N218" s="51"/>
      <c r="O218" s="61" t="s">
        <v>257</v>
      </c>
      <c r="P218" s="62"/>
      <c r="Q218" s="114">
        <v>45011.23</v>
      </c>
      <c r="R218" s="55">
        <f>Q218/Q$65</f>
        <v>2.0052422398076503E-2</v>
      </c>
      <c r="S218" s="54">
        <v>42000</v>
      </c>
      <c r="T218" s="55">
        <v>1.9935012239812731E-2</v>
      </c>
      <c r="U218" s="54">
        <v>34735.479999999996</v>
      </c>
      <c r="V218" s="56">
        <v>1.546429463375085E-2</v>
      </c>
      <c r="W218" s="57"/>
      <c r="X218" s="58">
        <f>Q218-S218</f>
        <v>3011.2300000000032</v>
      </c>
      <c r="Y218" s="59">
        <f>Q218-U218</f>
        <v>10275.750000000007</v>
      </c>
    </row>
    <row r="219" spans="1:25" s="9" customFormat="1">
      <c r="A219" s="1" t="e">
        <f>#REF!</f>
        <v>#REF!</v>
      </c>
      <c r="B219" s="2" t="s">
        <v>258</v>
      </c>
      <c r="C219" s="8"/>
      <c r="D219" s="54">
        <v>0</v>
      </c>
      <c r="E219" s="55">
        <f>D219/D$65</f>
        <v>0</v>
      </c>
      <c r="F219" s="54">
        <v>0</v>
      </c>
      <c r="G219" s="55">
        <v>0</v>
      </c>
      <c r="H219" s="54">
        <v>0</v>
      </c>
      <c r="I219" s="56">
        <f>H219/H$65</f>
        <v>0</v>
      </c>
      <c r="J219" s="57"/>
      <c r="K219" s="58">
        <f>D219-F219</f>
        <v>0</v>
      </c>
      <c r="L219" s="59">
        <f>D219-H219</f>
        <v>0</v>
      </c>
      <c r="M219" s="60"/>
      <c r="N219" s="51"/>
      <c r="O219" s="61" t="s">
        <v>259</v>
      </c>
      <c r="P219" s="62"/>
      <c r="Q219" s="114">
        <v>0</v>
      </c>
      <c r="R219" s="55">
        <f>Q219/Q$65</f>
        <v>0</v>
      </c>
      <c r="S219" s="54">
        <v>0</v>
      </c>
      <c r="T219" s="55">
        <v>0</v>
      </c>
      <c r="U219" s="54">
        <v>0</v>
      </c>
      <c r="V219" s="56">
        <v>0</v>
      </c>
      <c r="W219" s="57"/>
      <c r="X219" s="58">
        <f>Q219-S219</f>
        <v>0</v>
      </c>
      <c r="Y219" s="59">
        <f>Q219-U219</f>
        <v>0</v>
      </c>
    </row>
    <row r="220" spans="1:25" s="9" customFormat="1">
      <c r="A220" s="1" t="e">
        <f>#REF!</f>
        <v>#REF!</v>
      </c>
      <c r="B220" s="2"/>
      <c r="C220" s="8"/>
      <c r="D220" s="292"/>
      <c r="E220" s="339"/>
      <c r="F220" s="292"/>
      <c r="G220" s="339"/>
      <c r="H220" s="292"/>
      <c r="I220" s="340"/>
      <c r="J220" s="341"/>
      <c r="K220" s="342"/>
      <c r="L220" s="340"/>
      <c r="M220" s="341"/>
      <c r="N220" s="343"/>
      <c r="O220" s="344"/>
      <c r="P220" s="345"/>
      <c r="Q220" s="292"/>
      <c r="R220" s="339"/>
      <c r="S220" s="292"/>
      <c r="T220" s="339"/>
      <c r="U220" s="292"/>
      <c r="V220" s="340"/>
      <c r="W220" s="341"/>
      <c r="X220" s="342"/>
      <c r="Y220" s="340"/>
    </row>
    <row r="221" spans="1:25" s="9" customFormat="1">
      <c r="A221" s="1" t="e">
        <f>#REF!</f>
        <v>#REF!</v>
      </c>
      <c r="B221" s="2"/>
      <c r="C221" s="8"/>
      <c r="D221" s="198"/>
      <c r="E221" s="346"/>
      <c r="F221" s="198"/>
      <c r="G221" s="347"/>
      <c r="H221" s="315"/>
      <c r="I221" s="347"/>
      <c r="J221" s="341"/>
      <c r="K221" s="348"/>
      <c r="L221" s="347"/>
      <c r="M221" s="341"/>
      <c r="N221" s="349"/>
      <c r="O221" s="350"/>
      <c r="P221" s="345"/>
      <c r="Q221" s="198"/>
      <c r="R221" s="346"/>
      <c r="S221" s="198"/>
      <c r="T221" s="347"/>
      <c r="U221" s="315"/>
      <c r="V221" s="347"/>
      <c r="W221" s="341"/>
      <c r="X221" s="348"/>
      <c r="Y221" s="347"/>
    </row>
    <row r="222" spans="1:25" s="95" customFormat="1">
      <c r="A222" s="1" t="e">
        <f>#REF!</f>
        <v>#REF!</v>
      </c>
      <c r="B222" s="83" t="s">
        <v>260</v>
      </c>
      <c r="C222" s="84"/>
      <c r="D222" s="85">
        <v>33146.184999999998</v>
      </c>
      <c r="E222" s="86">
        <f>D222/D$65</f>
        <v>0.17179949298026298</v>
      </c>
      <c r="F222" s="85">
        <v>19100</v>
      </c>
      <c r="G222" s="87">
        <v>0.10766396644311457</v>
      </c>
      <c r="H222" s="278">
        <v>21367.67</v>
      </c>
      <c r="I222" s="87">
        <f>H222/H$65</f>
        <v>0.10701988247564931</v>
      </c>
      <c r="J222" s="88"/>
      <c r="K222" s="89">
        <f>D222-F222</f>
        <v>14046.184999999998</v>
      </c>
      <c r="L222" s="90">
        <f>D222-H222</f>
        <v>11778.514999999999</v>
      </c>
      <c r="M222" s="91"/>
      <c r="N222" s="92"/>
      <c r="O222" s="93" t="s">
        <v>261</v>
      </c>
      <c r="P222" s="94"/>
      <c r="Q222" s="165">
        <v>270641.45500000007</v>
      </c>
      <c r="R222" s="86">
        <f>Q222/Q$65</f>
        <v>0.12057028377340533</v>
      </c>
      <c r="S222" s="85">
        <v>217200</v>
      </c>
      <c r="T222" s="87">
        <v>0.10309249186874583</v>
      </c>
      <c r="U222" s="278">
        <v>194397.68</v>
      </c>
      <c r="V222" s="87">
        <v>0.10013047980297733</v>
      </c>
      <c r="W222" s="88"/>
      <c r="X222" s="89">
        <f>Q222-S222</f>
        <v>53441.455000000075</v>
      </c>
      <c r="Y222" s="90">
        <f>Q222-U222</f>
        <v>76243.775000000081</v>
      </c>
    </row>
    <row r="223" spans="1:25" s="9" customFormat="1">
      <c r="A223" s="1" t="e">
        <f>#REF!</f>
        <v>#REF!</v>
      </c>
      <c r="B223" s="2"/>
      <c r="C223" s="8"/>
      <c r="D223" s="292"/>
      <c r="E223" s="339"/>
      <c r="F223" s="292"/>
      <c r="G223" s="340"/>
      <c r="H223" s="294"/>
      <c r="I223" s="340"/>
      <c r="J223" s="341"/>
      <c r="K223" s="342"/>
      <c r="L223" s="340"/>
      <c r="M223" s="341"/>
      <c r="N223" s="343"/>
      <c r="O223" s="344"/>
      <c r="P223" s="345"/>
      <c r="Q223" s="292"/>
      <c r="R223" s="339"/>
      <c r="S223" s="292"/>
      <c r="T223" s="340"/>
      <c r="U223" s="294"/>
      <c r="V223" s="340"/>
      <c r="W223" s="341"/>
      <c r="X223" s="342"/>
      <c r="Y223" s="340"/>
    </row>
    <row r="224" spans="1:25" s="9" customFormat="1">
      <c r="A224" s="1"/>
      <c r="B224" s="2"/>
      <c r="C224" s="8"/>
      <c r="D224" s="314"/>
      <c r="E224" s="351"/>
      <c r="F224" s="314"/>
      <c r="G224" s="351"/>
      <c r="H224" s="314"/>
      <c r="I224" s="351"/>
      <c r="J224" s="341"/>
      <c r="K224" s="351"/>
      <c r="L224" s="351"/>
      <c r="M224" s="341"/>
      <c r="N224" s="335"/>
      <c r="O224" s="336"/>
      <c r="P224" s="345"/>
      <c r="Q224" s="314"/>
      <c r="R224" s="351"/>
      <c r="S224" s="314"/>
      <c r="T224" s="351"/>
      <c r="U224" s="314"/>
      <c r="V224" s="351"/>
      <c r="W224" s="341"/>
      <c r="X224" s="351"/>
      <c r="Y224" s="351"/>
    </row>
    <row r="225" spans="1:23" s="9" customFormat="1">
      <c r="A225" s="1"/>
      <c r="B225" s="2"/>
      <c r="C225" s="8"/>
      <c r="J225" s="10"/>
      <c r="M225" s="10"/>
      <c r="P225" s="10"/>
      <c r="W225" s="10"/>
    </row>
    <row r="226" spans="1:23" s="9" customFormat="1">
      <c r="A226" s="1"/>
      <c r="B226" s="2"/>
      <c r="C226" s="8"/>
      <c r="J226" s="10"/>
      <c r="M226" s="10"/>
      <c r="P226" s="10"/>
      <c r="W226" s="10"/>
    </row>
    <row r="227" spans="1:23" s="9" customFormat="1">
      <c r="A227" s="1"/>
      <c r="B227" s="2"/>
      <c r="C227" s="8"/>
      <c r="D227" s="184"/>
      <c r="J227" s="10"/>
      <c r="M227" s="10"/>
      <c r="P227" s="10"/>
      <c r="W227" s="10"/>
    </row>
    <row r="228" spans="1:23" s="9" customFormat="1">
      <c r="A228" s="1"/>
      <c r="B228" s="2"/>
      <c r="C228" s="8"/>
      <c r="D228" s="63"/>
      <c r="J228" s="10"/>
      <c r="M228" s="10"/>
      <c r="P228" s="10"/>
      <c r="W228" s="10"/>
    </row>
    <row r="229" spans="1:23" s="9" customFormat="1">
      <c r="A229" s="1"/>
      <c r="B229" s="2"/>
      <c r="C229" s="8"/>
      <c r="J229" s="10"/>
      <c r="M229" s="10"/>
      <c r="P229" s="10"/>
      <c r="W229" s="10"/>
    </row>
    <row r="230" spans="1:23" s="9" customFormat="1">
      <c r="A230" s="1"/>
      <c r="B230" s="2"/>
      <c r="C230" s="8"/>
      <c r="J230" s="10"/>
      <c r="M230" s="10"/>
      <c r="P230" s="10"/>
      <c r="W230" s="10"/>
    </row>
    <row r="231" spans="1:23" s="9" customFormat="1">
      <c r="A231" s="1"/>
      <c r="B231" s="2"/>
      <c r="C231" s="8"/>
      <c r="D231" s="184"/>
      <c r="J231" s="10"/>
      <c r="M231" s="10"/>
      <c r="P231" s="10"/>
      <c r="W231" s="10"/>
    </row>
    <row r="232" spans="1:23" s="9" customFormat="1">
      <c r="A232" s="1"/>
      <c r="B232" s="2"/>
      <c r="C232" s="8"/>
      <c r="J232" s="10"/>
      <c r="M232" s="10"/>
      <c r="P232" s="10"/>
      <c r="W232" s="10"/>
    </row>
    <row r="233" spans="1:23" s="9" customFormat="1">
      <c r="A233" s="1"/>
      <c r="B233" s="2"/>
      <c r="C233" s="8"/>
      <c r="J233" s="10"/>
      <c r="M233" s="10"/>
      <c r="P233" s="10"/>
      <c r="W233" s="10"/>
    </row>
    <row r="234" spans="1:23" s="9" customFormat="1">
      <c r="A234" s="1"/>
      <c r="B234" s="2"/>
      <c r="C234" s="8"/>
      <c r="J234" s="10"/>
      <c r="M234" s="10"/>
      <c r="P234" s="10"/>
      <c r="W234" s="10"/>
    </row>
    <row r="235" spans="1:23" s="9" customFormat="1">
      <c r="A235" s="1"/>
      <c r="B235" s="2"/>
      <c r="C235" s="8"/>
      <c r="J235" s="10"/>
      <c r="M235" s="10"/>
      <c r="P235" s="10"/>
      <c r="W235" s="10"/>
    </row>
    <row r="236" spans="1:23" s="9" customFormat="1">
      <c r="A236" s="1"/>
      <c r="B236" s="2"/>
      <c r="C236" s="8"/>
      <c r="J236" s="10"/>
      <c r="M236" s="10"/>
      <c r="P236" s="10"/>
      <c r="W236" s="10"/>
    </row>
    <row r="237" spans="1:23" s="9" customFormat="1">
      <c r="A237" s="1"/>
      <c r="B237" s="2"/>
      <c r="C237" s="8"/>
      <c r="J237" s="10"/>
      <c r="M237" s="10"/>
      <c r="P237" s="10"/>
      <c r="W237" s="10"/>
    </row>
    <row r="238" spans="1:23" s="9" customFormat="1">
      <c r="A238" s="1"/>
      <c r="B238" s="2"/>
      <c r="C238" s="8"/>
      <c r="J238" s="10"/>
      <c r="M238" s="10"/>
      <c r="P238" s="10"/>
      <c r="W238" s="10"/>
    </row>
    <row r="239" spans="1:23" s="9" customFormat="1">
      <c r="A239" s="1"/>
      <c r="B239" s="2"/>
      <c r="C239" s="8"/>
      <c r="J239" s="10"/>
      <c r="M239" s="10"/>
      <c r="P239" s="10"/>
      <c r="W239" s="10"/>
    </row>
    <row r="240" spans="1:23" s="9" customFormat="1">
      <c r="A240" s="1"/>
      <c r="B240" s="2"/>
      <c r="C240" s="8"/>
      <c r="J240" s="10"/>
      <c r="M240" s="10"/>
      <c r="P240" s="10"/>
      <c r="W240" s="10"/>
    </row>
    <row r="241" spans="1:23" s="9" customFormat="1">
      <c r="A241" s="1"/>
      <c r="B241" s="2"/>
      <c r="C241" s="8"/>
      <c r="J241" s="10"/>
      <c r="M241" s="10"/>
      <c r="P241" s="10"/>
      <c r="W241" s="10"/>
    </row>
    <row r="242" spans="1:23" s="9" customFormat="1">
      <c r="A242" s="1"/>
      <c r="B242" s="2"/>
      <c r="C242" s="8"/>
      <c r="J242" s="10"/>
      <c r="M242" s="10"/>
      <c r="P242" s="10"/>
      <c r="W242" s="10"/>
    </row>
    <row r="243" spans="1:23" s="9" customFormat="1">
      <c r="A243" s="1"/>
      <c r="B243" s="2"/>
      <c r="C243" s="8"/>
      <c r="J243" s="10"/>
      <c r="M243" s="10"/>
      <c r="P243" s="10"/>
      <c r="W243" s="10"/>
    </row>
    <row r="244" spans="1:23" s="9" customFormat="1">
      <c r="A244" s="1"/>
      <c r="B244" s="2"/>
      <c r="C244" s="8"/>
      <c r="J244" s="10"/>
      <c r="M244" s="10"/>
      <c r="P244" s="10"/>
      <c r="W244" s="10"/>
    </row>
    <row r="245" spans="1:23" s="9" customFormat="1">
      <c r="A245" s="1"/>
      <c r="B245" s="2"/>
      <c r="C245" s="8"/>
      <c r="J245" s="10"/>
      <c r="M245" s="10"/>
      <c r="P245" s="10"/>
      <c r="W245" s="10"/>
    </row>
    <row r="246" spans="1:23" s="9" customFormat="1">
      <c r="A246" s="1"/>
      <c r="B246" s="2"/>
      <c r="C246" s="8"/>
      <c r="J246" s="10"/>
      <c r="M246" s="10"/>
      <c r="P246" s="10"/>
      <c r="W246" s="10"/>
    </row>
    <row r="247" spans="1:23" s="9" customFormat="1">
      <c r="A247" s="1"/>
      <c r="B247" s="2"/>
      <c r="C247" s="8"/>
      <c r="J247" s="10"/>
      <c r="M247" s="10"/>
      <c r="P247" s="10"/>
      <c r="W247" s="10"/>
    </row>
    <row r="248" spans="1:23" s="9" customFormat="1">
      <c r="A248" s="1"/>
      <c r="B248" s="2"/>
      <c r="C248" s="8"/>
      <c r="J248" s="10"/>
      <c r="M248" s="10"/>
      <c r="P248" s="10"/>
      <c r="W248" s="10"/>
    </row>
    <row r="249" spans="1:23" s="9" customFormat="1">
      <c r="A249" s="1"/>
      <c r="B249" s="2"/>
      <c r="C249" s="8"/>
      <c r="J249" s="10"/>
      <c r="M249" s="10"/>
      <c r="P249" s="10"/>
      <c r="W249" s="10"/>
    </row>
    <row r="250" spans="1:23" s="9" customFormat="1">
      <c r="A250" s="1"/>
      <c r="B250" s="2"/>
      <c r="C250" s="8"/>
      <c r="J250" s="10"/>
      <c r="M250" s="10"/>
      <c r="P250" s="10"/>
      <c r="W250" s="10"/>
    </row>
    <row r="251" spans="1:23" s="9" customFormat="1">
      <c r="A251" s="1"/>
      <c r="B251" s="2"/>
      <c r="C251" s="8"/>
      <c r="J251" s="10"/>
      <c r="M251" s="10"/>
      <c r="P251" s="10"/>
      <c r="W251" s="10"/>
    </row>
    <row r="252" spans="1:23" s="9" customFormat="1">
      <c r="A252" s="1"/>
      <c r="B252" s="2"/>
      <c r="C252" s="8"/>
      <c r="J252" s="10"/>
      <c r="M252" s="10"/>
      <c r="P252" s="10"/>
      <c r="W252" s="10"/>
    </row>
    <row r="253" spans="1:23" s="9" customFormat="1">
      <c r="A253" s="1"/>
      <c r="B253" s="2"/>
      <c r="C253" s="8"/>
      <c r="J253" s="10"/>
      <c r="M253" s="10"/>
      <c r="P253" s="10"/>
      <c r="W253" s="10"/>
    </row>
    <row r="254" spans="1:23" s="9" customFormat="1">
      <c r="A254" s="1"/>
      <c r="B254" s="2"/>
      <c r="C254" s="8"/>
      <c r="J254" s="10"/>
      <c r="M254" s="10"/>
      <c r="P254" s="10"/>
      <c r="W254" s="10"/>
    </row>
    <row r="255" spans="1:23" s="9" customFormat="1">
      <c r="A255" s="1"/>
      <c r="B255" s="2"/>
      <c r="C255" s="8"/>
      <c r="J255" s="10"/>
      <c r="M255" s="10"/>
      <c r="P255" s="10"/>
      <c r="W255" s="10"/>
    </row>
    <row r="256" spans="1:23" s="9" customFormat="1">
      <c r="A256" s="1"/>
      <c r="B256" s="2"/>
      <c r="C256" s="8"/>
      <c r="J256" s="10"/>
      <c r="M256" s="10"/>
      <c r="P256" s="10"/>
      <c r="W256" s="10"/>
    </row>
    <row r="257" spans="1:23" s="9" customFormat="1">
      <c r="A257" s="1"/>
      <c r="B257" s="2"/>
      <c r="C257" s="8"/>
      <c r="J257" s="10"/>
      <c r="M257" s="10"/>
      <c r="P257" s="10"/>
      <c r="W257" s="10"/>
    </row>
    <row r="258" spans="1:23" s="9" customFormat="1">
      <c r="A258" s="1"/>
      <c r="B258" s="2"/>
      <c r="C258" s="8"/>
      <c r="J258" s="10"/>
      <c r="M258" s="10"/>
      <c r="P258" s="10"/>
      <c r="W258" s="10"/>
    </row>
    <row r="259" spans="1:23" s="9" customFormat="1">
      <c r="A259" s="1"/>
      <c r="B259" s="2"/>
      <c r="C259" s="8"/>
      <c r="J259" s="10"/>
      <c r="M259" s="10"/>
      <c r="P259" s="10"/>
      <c r="W259" s="10"/>
    </row>
    <row r="260" spans="1:23" s="9" customFormat="1">
      <c r="A260" s="1"/>
      <c r="B260" s="2"/>
      <c r="C260" s="8"/>
      <c r="J260" s="10"/>
      <c r="M260" s="10"/>
      <c r="P260" s="10"/>
      <c r="W260" s="10"/>
    </row>
    <row r="261" spans="1:23" s="9" customFormat="1">
      <c r="A261" s="1"/>
      <c r="B261" s="2"/>
      <c r="C261" s="8"/>
      <c r="J261" s="10"/>
      <c r="M261" s="10"/>
      <c r="P261" s="10"/>
      <c r="W261" s="10"/>
    </row>
    <row r="262" spans="1:23" s="9" customFormat="1">
      <c r="A262" s="1"/>
      <c r="B262" s="2"/>
      <c r="C262" s="8"/>
      <c r="J262" s="10"/>
      <c r="M262" s="10"/>
      <c r="P262" s="10"/>
      <c r="W262" s="10"/>
    </row>
    <row r="263" spans="1:23" s="9" customFormat="1">
      <c r="A263" s="1"/>
      <c r="B263" s="2"/>
      <c r="C263" s="8"/>
      <c r="J263" s="10"/>
      <c r="M263" s="10"/>
      <c r="P263" s="10"/>
      <c r="W263" s="10"/>
    </row>
    <row r="264" spans="1:23" s="9" customFormat="1">
      <c r="A264" s="1"/>
      <c r="B264" s="2"/>
      <c r="C264" s="8"/>
      <c r="J264" s="10"/>
      <c r="M264" s="10"/>
      <c r="P264" s="10"/>
      <c r="W264" s="10"/>
    </row>
    <row r="265" spans="1:23" s="9" customFormat="1">
      <c r="A265" s="1"/>
      <c r="B265" s="2"/>
      <c r="C265" s="8"/>
      <c r="J265" s="10"/>
      <c r="M265" s="10"/>
      <c r="P265" s="10"/>
      <c r="W265" s="10"/>
    </row>
    <row r="266" spans="1:23" s="9" customFormat="1">
      <c r="A266" s="1"/>
      <c r="B266" s="2"/>
      <c r="C266" s="8"/>
      <c r="J266" s="10"/>
      <c r="M266" s="10"/>
      <c r="P266" s="10"/>
      <c r="W266" s="10"/>
    </row>
    <row r="267" spans="1:23" s="9" customFormat="1">
      <c r="A267" s="1"/>
      <c r="B267" s="2"/>
      <c r="C267" s="8"/>
      <c r="J267" s="10"/>
      <c r="M267" s="10"/>
      <c r="P267" s="10"/>
      <c r="W267" s="10"/>
    </row>
    <row r="268" spans="1:23" s="9" customFormat="1">
      <c r="A268" s="1"/>
      <c r="B268" s="2"/>
      <c r="C268" s="8"/>
      <c r="J268" s="10"/>
      <c r="M268" s="10"/>
      <c r="P268" s="10"/>
      <c r="W268" s="10"/>
    </row>
    <row r="269" spans="1:23" s="9" customFormat="1">
      <c r="A269" s="1"/>
      <c r="B269" s="2"/>
      <c r="C269" s="8"/>
      <c r="J269" s="10"/>
      <c r="M269" s="10"/>
      <c r="P269" s="10"/>
      <c r="W269" s="10"/>
    </row>
    <row r="270" spans="1:23" s="9" customFormat="1">
      <c r="A270" s="1"/>
      <c r="B270" s="2"/>
      <c r="C270" s="8"/>
      <c r="J270" s="10"/>
      <c r="M270" s="10"/>
      <c r="P270" s="10"/>
      <c r="W270" s="10"/>
    </row>
    <row r="271" spans="1:23" s="9" customFormat="1">
      <c r="A271" s="1"/>
      <c r="B271" s="2"/>
      <c r="C271" s="8"/>
      <c r="J271" s="10"/>
      <c r="M271" s="10"/>
      <c r="P271" s="10"/>
      <c r="W271" s="10"/>
    </row>
    <row r="272" spans="1:23" s="9" customFormat="1">
      <c r="A272" s="1"/>
      <c r="B272" s="2"/>
      <c r="C272" s="8"/>
      <c r="J272" s="10"/>
      <c r="M272" s="10"/>
      <c r="P272" s="10"/>
      <c r="W272" s="10"/>
    </row>
    <row r="273" spans="1:23" s="9" customFormat="1">
      <c r="A273" s="1"/>
      <c r="B273" s="2"/>
      <c r="C273" s="8"/>
      <c r="J273" s="10"/>
      <c r="M273" s="10"/>
      <c r="P273" s="10"/>
      <c r="W273" s="10"/>
    </row>
    <row r="274" spans="1:23" s="9" customFormat="1">
      <c r="A274" s="1"/>
      <c r="B274" s="2"/>
      <c r="C274" s="8"/>
      <c r="J274" s="10"/>
      <c r="M274" s="10"/>
      <c r="P274" s="10"/>
      <c r="W274" s="10"/>
    </row>
    <row r="275" spans="1:23" s="9" customFormat="1">
      <c r="A275" s="1"/>
      <c r="B275" s="2"/>
      <c r="C275" s="8"/>
      <c r="J275" s="10"/>
      <c r="M275" s="10"/>
      <c r="P275" s="10"/>
      <c r="W275" s="10"/>
    </row>
    <row r="276" spans="1:23" s="9" customFormat="1">
      <c r="A276" s="1"/>
      <c r="B276" s="2"/>
      <c r="C276" s="8"/>
      <c r="J276" s="10"/>
      <c r="M276" s="10"/>
      <c r="P276" s="10"/>
      <c r="W276" s="10"/>
    </row>
    <row r="277" spans="1:23" s="9" customFormat="1">
      <c r="A277" s="1"/>
      <c r="B277" s="2"/>
      <c r="C277" s="8"/>
      <c r="J277" s="10"/>
      <c r="M277" s="10"/>
      <c r="P277" s="10"/>
      <c r="W277" s="10"/>
    </row>
    <row r="278" spans="1:23" s="9" customFormat="1">
      <c r="A278" s="1"/>
      <c r="B278" s="2"/>
      <c r="C278" s="8"/>
      <c r="J278" s="10"/>
      <c r="M278" s="10"/>
      <c r="P278" s="10"/>
      <c r="W278" s="10"/>
    </row>
    <row r="279" spans="1:23" s="9" customFormat="1">
      <c r="A279" s="1"/>
      <c r="B279" s="2"/>
      <c r="C279" s="8"/>
      <c r="J279" s="10"/>
      <c r="M279" s="10"/>
      <c r="P279" s="10"/>
      <c r="W279" s="10"/>
    </row>
    <row r="280" spans="1:23" s="9" customFormat="1">
      <c r="A280" s="1"/>
      <c r="B280" s="2"/>
      <c r="C280" s="8"/>
      <c r="J280" s="10"/>
      <c r="M280" s="10"/>
      <c r="P280" s="10"/>
      <c r="W280" s="10"/>
    </row>
    <row r="281" spans="1:23" s="9" customFormat="1">
      <c r="A281" s="1"/>
      <c r="B281" s="2"/>
      <c r="C281" s="8"/>
      <c r="J281" s="10"/>
      <c r="M281" s="10"/>
      <c r="P281" s="10"/>
      <c r="W281" s="10"/>
    </row>
    <row r="282" spans="1:23" s="9" customFormat="1">
      <c r="A282" s="1"/>
      <c r="B282" s="2"/>
      <c r="C282" s="8"/>
      <c r="J282" s="10"/>
      <c r="M282" s="10"/>
      <c r="P282" s="10"/>
      <c r="W282" s="10"/>
    </row>
    <row r="283" spans="1:23" s="9" customFormat="1">
      <c r="A283" s="1"/>
      <c r="B283" s="2"/>
      <c r="C283" s="8"/>
      <c r="J283" s="10"/>
      <c r="M283" s="10"/>
      <c r="P283" s="10"/>
      <c r="W283" s="10"/>
    </row>
    <row r="284" spans="1:23" s="9" customFormat="1">
      <c r="A284" s="1"/>
      <c r="B284" s="2"/>
      <c r="C284" s="8"/>
      <c r="J284" s="10"/>
      <c r="M284" s="10"/>
      <c r="P284" s="10"/>
      <c r="W284" s="10"/>
    </row>
    <row r="285" spans="1:23" s="9" customFormat="1">
      <c r="A285" s="1"/>
      <c r="B285" s="2"/>
      <c r="C285" s="8"/>
      <c r="J285" s="10"/>
      <c r="M285" s="10"/>
      <c r="P285" s="10"/>
      <c r="W285" s="10"/>
    </row>
    <row r="286" spans="1:23" s="9" customFormat="1">
      <c r="A286" s="1"/>
      <c r="B286" s="2"/>
      <c r="C286" s="8"/>
      <c r="J286" s="10"/>
      <c r="M286" s="10"/>
      <c r="P286" s="10"/>
      <c r="W286" s="10"/>
    </row>
    <row r="287" spans="1:23" s="9" customFormat="1">
      <c r="A287" s="1"/>
      <c r="B287" s="2"/>
      <c r="C287" s="8"/>
      <c r="J287" s="10"/>
      <c r="M287" s="10"/>
      <c r="P287" s="10"/>
      <c r="W287" s="10"/>
    </row>
    <row r="288" spans="1:23" s="9" customFormat="1">
      <c r="A288" s="1"/>
      <c r="B288" s="2"/>
      <c r="C288" s="8"/>
      <c r="J288" s="10"/>
      <c r="M288" s="10"/>
      <c r="P288" s="10"/>
      <c r="W288" s="10"/>
    </row>
    <row r="289" spans="1:23" s="9" customFormat="1">
      <c r="A289" s="1"/>
      <c r="B289" s="2"/>
      <c r="C289" s="8"/>
      <c r="J289" s="10"/>
      <c r="M289" s="10"/>
      <c r="P289" s="10"/>
      <c r="W289" s="10"/>
    </row>
    <row r="290" spans="1:23" s="9" customFormat="1">
      <c r="A290" s="1"/>
      <c r="B290" s="2"/>
      <c r="C290" s="8"/>
      <c r="J290" s="10"/>
      <c r="M290" s="10"/>
      <c r="P290" s="10"/>
      <c r="W290" s="10"/>
    </row>
    <row r="291" spans="1:23" s="9" customFormat="1">
      <c r="A291" s="1"/>
      <c r="B291" s="2"/>
      <c r="C291" s="8"/>
      <c r="J291" s="10"/>
      <c r="M291" s="10"/>
      <c r="P291" s="10"/>
      <c r="W291" s="10"/>
    </row>
    <row r="292" spans="1:23" s="9" customFormat="1">
      <c r="A292" s="1"/>
      <c r="B292" s="2"/>
      <c r="C292" s="8"/>
      <c r="J292" s="10"/>
      <c r="M292" s="10"/>
      <c r="P292" s="10"/>
      <c r="W292" s="10"/>
    </row>
    <row r="293" spans="1:23" s="9" customFormat="1">
      <c r="A293" s="1"/>
      <c r="B293" s="2"/>
      <c r="C293" s="8"/>
      <c r="J293" s="10"/>
      <c r="M293" s="10"/>
      <c r="P293" s="10"/>
      <c r="W293" s="10"/>
    </row>
    <row r="294" spans="1:23" s="9" customFormat="1">
      <c r="A294" s="1"/>
      <c r="B294" s="2"/>
      <c r="C294" s="8"/>
      <c r="J294" s="10"/>
      <c r="M294" s="10"/>
      <c r="P294" s="10"/>
      <c r="W294" s="10"/>
    </row>
    <row r="295" spans="1:23" s="9" customFormat="1">
      <c r="A295" s="1"/>
      <c r="B295" s="2"/>
      <c r="C295" s="8"/>
      <c r="J295" s="10"/>
      <c r="M295" s="10"/>
      <c r="P295" s="10"/>
      <c r="W295" s="10"/>
    </row>
    <row r="296" spans="1:23" s="9" customFormat="1">
      <c r="A296" s="1"/>
      <c r="B296" s="2"/>
      <c r="C296" s="8"/>
      <c r="J296" s="10"/>
      <c r="M296" s="10"/>
      <c r="P296" s="10"/>
      <c r="W296" s="10"/>
    </row>
    <row r="297" spans="1:23" s="9" customFormat="1">
      <c r="A297" s="1"/>
      <c r="B297" s="2"/>
      <c r="C297" s="8"/>
      <c r="J297" s="10"/>
      <c r="M297" s="10"/>
      <c r="P297" s="10"/>
      <c r="W297" s="10"/>
    </row>
    <row r="298" spans="1:23" s="9" customFormat="1">
      <c r="A298" s="1"/>
      <c r="B298" s="2"/>
      <c r="C298" s="8"/>
      <c r="J298" s="10"/>
      <c r="M298" s="10"/>
      <c r="P298" s="10"/>
      <c r="W298" s="10"/>
    </row>
    <row r="299" spans="1:23" s="9" customFormat="1">
      <c r="A299" s="1"/>
      <c r="B299" s="2"/>
      <c r="C299" s="8"/>
      <c r="J299" s="10"/>
      <c r="M299" s="10"/>
      <c r="P299" s="10"/>
      <c r="W299" s="10"/>
    </row>
    <row r="300" spans="1:23" s="9" customFormat="1">
      <c r="A300" s="1"/>
      <c r="B300" s="2"/>
      <c r="C300" s="8"/>
      <c r="J300" s="10"/>
      <c r="M300" s="10"/>
      <c r="P300" s="10"/>
      <c r="W300" s="10"/>
    </row>
    <row r="301" spans="1:23" s="9" customFormat="1">
      <c r="A301" s="1"/>
      <c r="B301" s="2"/>
      <c r="C301" s="8"/>
      <c r="J301" s="10"/>
      <c r="M301" s="10"/>
      <c r="P301" s="10"/>
      <c r="W301" s="10"/>
    </row>
    <row r="302" spans="1:23" s="9" customFormat="1">
      <c r="A302" s="1"/>
      <c r="B302" s="2"/>
      <c r="C302" s="8"/>
      <c r="J302" s="10"/>
      <c r="M302" s="10"/>
      <c r="P302" s="10"/>
      <c r="W302" s="10"/>
    </row>
    <row r="303" spans="1:23" s="9" customFormat="1">
      <c r="A303" s="1"/>
      <c r="B303" s="2"/>
      <c r="C303" s="8"/>
      <c r="J303" s="10"/>
      <c r="M303" s="10"/>
      <c r="P303" s="10"/>
      <c r="W303" s="10"/>
    </row>
    <row r="304" spans="1:23" s="9" customFormat="1">
      <c r="A304" s="1"/>
      <c r="B304" s="2"/>
      <c r="C304" s="8"/>
      <c r="J304" s="10"/>
      <c r="M304" s="10"/>
      <c r="P304" s="10"/>
      <c r="W304" s="10"/>
    </row>
    <row r="305" spans="1:23" s="9" customFormat="1">
      <c r="A305" s="1"/>
      <c r="B305" s="2"/>
      <c r="C305" s="8"/>
      <c r="J305" s="10"/>
      <c r="M305" s="10"/>
      <c r="P305" s="10"/>
      <c r="W305" s="10"/>
    </row>
    <row r="306" spans="1:23" s="9" customFormat="1">
      <c r="A306" s="1"/>
      <c r="B306" s="2"/>
      <c r="C306" s="8"/>
      <c r="J306" s="10"/>
      <c r="M306" s="10"/>
      <c r="P306" s="10"/>
      <c r="W306" s="10"/>
    </row>
    <row r="307" spans="1:23" s="9" customFormat="1">
      <c r="A307" s="1"/>
      <c r="B307" s="2"/>
      <c r="C307" s="8"/>
      <c r="J307" s="10"/>
      <c r="M307" s="10"/>
      <c r="P307" s="10"/>
      <c r="W307" s="10"/>
    </row>
    <row r="308" spans="1:23" s="9" customFormat="1">
      <c r="A308" s="1"/>
      <c r="B308" s="2"/>
      <c r="C308" s="8"/>
      <c r="J308" s="10"/>
      <c r="M308" s="10"/>
      <c r="P308" s="10"/>
      <c r="W308" s="10"/>
    </row>
    <row r="309" spans="1:23" s="9" customFormat="1">
      <c r="A309" s="1"/>
      <c r="B309" s="2"/>
      <c r="C309" s="8"/>
      <c r="J309" s="10"/>
      <c r="M309" s="10"/>
      <c r="P309" s="10"/>
      <c r="W309" s="10"/>
    </row>
    <row r="310" spans="1:23" s="9" customFormat="1">
      <c r="A310" s="1"/>
      <c r="B310" s="2"/>
      <c r="C310" s="8"/>
      <c r="J310" s="10"/>
      <c r="M310" s="10"/>
      <c r="P310" s="10"/>
      <c r="W310" s="10"/>
    </row>
    <row r="311" spans="1:23" s="9" customFormat="1">
      <c r="A311" s="1"/>
      <c r="B311" s="2"/>
      <c r="C311" s="8"/>
      <c r="J311" s="10"/>
      <c r="M311" s="10"/>
      <c r="P311" s="10"/>
      <c r="W311" s="10"/>
    </row>
    <row r="312" spans="1:23" s="9" customFormat="1">
      <c r="A312" s="1"/>
      <c r="B312" s="2"/>
      <c r="C312" s="8"/>
      <c r="J312" s="10"/>
      <c r="M312" s="10"/>
      <c r="P312" s="10"/>
      <c r="W312" s="10"/>
    </row>
    <row r="313" spans="1:23" s="9" customFormat="1">
      <c r="A313" s="1"/>
      <c r="B313" s="2"/>
      <c r="C313" s="8"/>
      <c r="J313" s="10"/>
      <c r="M313" s="10"/>
      <c r="P313" s="10"/>
      <c r="W313" s="10"/>
    </row>
    <row r="314" spans="1:23" s="9" customFormat="1">
      <c r="A314" s="1"/>
      <c r="B314" s="2"/>
      <c r="C314" s="8"/>
      <c r="J314" s="10"/>
      <c r="M314" s="10"/>
      <c r="P314" s="10"/>
      <c r="W314" s="10"/>
    </row>
    <row r="315" spans="1:23" s="9" customFormat="1">
      <c r="A315" s="1"/>
      <c r="B315" s="2"/>
      <c r="C315" s="8"/>
      <c r="J315" s="10"/>
      <c r="M315" s="10"/>
      <c r="P315" s="10"/>
      <c r="W315" s="10"/>
    </row>
    <row r="316" spans="1:23" s="9" customFormat="1">
      <c r="A316" s="1"/>
      <c r="B316" s="2"/>
      <c r="C316" s="8"/>
      <c r="J316" s="10"/>
      <c r="M316" s="10"/>
      <c r="P316" s="10"/>
      <c r="W316" s="10"/>
    </row>
    <row r="317" spans="1:23" s="9" customFormat="1">
      <c r="A317" s="1"/>
      <c r="B317" s="2"/>
      <c r="C317" s="8"/>
      <c r="J317" s="10"/>
      <c r="M317" s="10"/>
      <c r="P317" s="10"/>
      <c r="W317" s="10"/>
    </row>
    <row r="318" spans="1:23" s="9" customFormat="1">
      <c r="A318" s="1"/>
      <c r="B318" s="2"/>
      <c r="C318" s="8"/>
      <c r="J318" s="10"/>
      <c r="M318" s="10"/>
      <c r="P318" s="10"/>
      <c r="W318" s="10"/>
    </row>
    <row r="319" spans="1:23" s="9" customFormat="1">
      <c r="A319" s="1"/>
      <c r="B319" s="2"/>
      <c r="C319" s="8"/>
      <c r="J319" s="10"/>
      <c r="M319" s="10"/>
      <c r="P319" s="10"/>
      <c r="W319" s="10"/>
    </row>
    <row r="320" spans="1:23" s="9" customFormat="1">
      <c r="A320" s="1"/>
      <c r="B320" s="2"/>
      <c r="C320" s="8"/>
      <c r="J320" s="10"/>
      <c r="M320" s="10"/>
      <c r="P320" s="10"/>
      <c r="W320" s="10"/>
    </row>
    <row r="321" spans="1:23" s="9" customFormat="1">
      <c r="A321" s="1"/>
      <c r="B321" s="2"/>
      <c r="C321" s="8"/>
      <c r="J321" s="10"/>
      <c r="M321" s="10"/>
      <c r="P321" s="10"/>
      <c r="W321" s="10"/>
    </row>
    <row r="322" spans="1:23" s="9" customFormat="1">
      <c r="A322" s="1"/>
      <c r="B322" s="2"/>
      <c r="C322" s="8"/>
      <c r="J322" s="10"/>
      <c r="M322" s="10"/>
      <c r="P322" s="10"/>
      <c r="W322" s="10"/>
    </row>
    <row r="323" spans="1:23" s="9" customFormat="1">
      <c r="A323" s="1"/>
      <c r="B323" s="2"/>
      <c r="C323" s="8"/>
      <c r="J323" s="10"/>
      <c r="M323" s="10"/>
      <c r="P323" s="10"/>
      <c r="W323" s="10"/>
    </row>
    <row r="324" spans="1:23" s="9" customFormat="1">
      <c r="A324" s="1"/>
      <c r="B324" s="2"/>
      <c r="C324" s="8"/>
      <c r="J324" s="10"/>
      <c r="M324" s="10"/>
      <c r="P324" s="10"/>
      <c r="W324" s="10"/>
    </row>
    <row r="325" spans="1:23" s="9" customFormat="1">
      <c r="A325" s="1"/>
      <c r="B325" s="2"/>
      <c r="C325" s="8"/>
      <c r="J325" s="10"/>
      <c r="M325" s="10"/>
      <c r="P325" s="10"/>
      <c r="W325" s="10"/>
    </row>
    <row r="326" spans="1:23" s="9" customFormat="1">
      <c r="A326" s="1"/>
      <c r="B326" s="2"/>
      <c r="C326" s="8"/>
      <c r="J326" s="10"/>
      <c r="M326" s="10"/>
      <c r="P326" s="10"/>
      <c r="W326" s="10"/>
    </row>
    <row r="327" spans="1:23" s="9" customFormat="1">
      <c r="A327" s="1"/>
      <c r="B327" s="2"/>
      <c r="C327" s="8"/>
      <c r="J327" s="10"/>
      <c r="M327" s="10"/>
      <c r="P327" s="10"/>
      <c r="W327" s="10"/>
    </row>
    <row r="328" spans="1:23" s="9" customFormat="1">
      <c r="A328" s="1"/>
      <c r="B328" s="2"/>
      <c r="C328" s="8"/>
      <c r="J328" s="10"/>
      <c r="M328" s="10"/>
      <c r="P328" s="10"/>
      <c r="W328" s="10"/>
    </row>
    <row r="329" spans="1:23" s="9" customFormat="1">
      <c r="A329" s="1"/>
      <c r="B329" s="2"/>
      <c r="C329" s="8"/>
      <c r="J329" s="10"/>
      <c r="M329" s="10"/>
      <c r="P329" s="10"/>
      <c r="W329" s="10"/>
    </row>
    <row r="330" spans="1:23" s="9" customFormat="1">
      <c r="A330" s="1"/>
      <c r="B330" s="2"/>
      <c r="C330" s="8"/>
      <c r="J330" s="10"/>
      <c r="M330" s="10"/>
      <c r="P330" s="10"/>
      <c r="W330" s="10"/>
    </row>
    <row r="331" spans="1:23" s="9" customFormat="1">
      <c r="A331" s="1"/>
      <c r="B331" s="2"/>
      <c r="C331" s="8"/>
      <c r="J331" s="10"/>
      <c r="M331" s="10"/>
      <c r="P331" s="10"/>
      <c r="W331" s="10"/>
    </row>
    <row r="332" spans="1:23" s="9" customFormat="1">
      <c r="A332" s="1"/>
      <c r="B332" s="2"/>
      <c r="C332" s="8"/>
      <c r="J332" s="10"/>
      <c r="M332" s="10"/>
      <c r="P332" s="10"/>
      <c r="W332" s="10"/>
    </row>
    <row r="333" spans="1:23" s="9" customFormat="1">
      <c r="A333" s="1"/>
      <c r="B333" s="2"/>
      <c r="C333" s="8"/>
      <c r="J333" s="10"/>
      <c r="M333" s="10"/>
      <c r="P333" s="10"/>
      <c r="W333" s="10"/>
    </row>
    <row r="334" spans="1:23" s="9" customFormat="1">
      <c r="A334" s="1"/>
      <c r="B334" s="2"/>
      <c r="C334" s="8"/>
      <c r="J334" s="10"/>
      <c r="M334" s="10"/>
      <c r="P334" s="10"/>
      <c r="W334" s="10"/>
    </row>
    <row r="335" spans="1:23" s="9" customFormat="1">
      <c r="A335" s="1"/>
      <c r="B335" s="2"/>
      <c r="C335" s="8"/>
      <c r="J335" s="10"/>
      <c r="M335" s="10"/>
      <c r="P335" s="10"/>
      <c r="W335" s="10"/>
    </row>
    <row r="336" spans="1:23" s="9" customFormat="1">
      <c r="A336" s="1"/>
      <c r="B336" s="2"/>
      <c r="C336" s="8"/>
      <c r="J336" s="10"/>
      <c r="M336" s="10"/>
      <c r="P336" s="10"/>
      <c r="W336" s="10"/>
    </row>
    <row r="337" spans="1:23" s="9" customFormat="1">
      <c r="A337" s="1"/>
      <c r="B337" s="2"/>
      <c r="C337" s="8"/>
      <c r="J337" s="10"/>
      <c r="M337" s="10"/>
      <c r="P337" s="10"/>
      <c r="W337" s="10"/>
    </row>
    <row r="338" spans="1:23" s="9" customFormat="1">
      <c r="A338" s="1"/>
      <c r="B338" s="2"/>
      <c r="C338" s="8"/>
      <c r="J338" s="10"/>
      <c r="M338" s="10"/>
      <c r="P338" s="10"/>
      <c r="W338" s="10"/>
    </row>
    <row r="339" spans="1:23" s="9" customFormat="1">
      <c r="A339" s="1"/>
      <c r="B339" s="2"/>
      <c r="C339" s="8"/>
      <c r="J339" s="10"/>
      <c r="M339" s="10"/>
      <c r="P339" s="10"/>
      <c r="W339" s="10"/>
    </row>
    <row r="340" spans="1:23" s="9" customFormat="1">
      <c r="A340" s="1"/>
      <c r="B340" s="2"/>
      <c r="C340" s="8"/>
      <c r="J340" s="10"/>
      <c r="M340" s="10"/>
      <c r="P340" s="10"/>
      <c r="W340" s="10"/>
    </row>
    <row r="341" spans="1:23" s="9" customFormat="1">
      <c r="A341" s="1"/>
      <c r="B341" s="2"/>
      <c r="C341" s="8"/>
      <c r="J341" s="10"/>
      <c r="M341" s="10"/>
      <c r="P341" s="10"/>
      <c r="W341" s="10"/>
    </row>
    <row r="342" spans="1:23" s="9" customFormat="1">
      <c r="A342" s="1"/>
      <c r="B342" s="2"/>
      <c r="C342" s="8"/>
      <c r="J342" s="10"/>
      <c r="M342" s="10"/>
      <c r="P342" s="10"/>
      <c r="W342" s="10"/>
    </row>
    <row r="343" spans="1:23" s="9" customFormat="1">
      <c r="A343" s="1"/>
      <c r="B343" s="2"/>
      <c r="C343" s="8"/>
      <c r="J343" s="10"/>
      <c r="M343" s="10"/>
      <c r="P343" s="10"/>
      <c r="W343" s="10"/>
    </row>
    <row r="344" spans="1:23" s="9" customFormat="1">
      <c r="A344" s="1"/>
      <c r="B344" s="2"/>
      <c r="C344" s="8"/>
      <c r="J344" s="10"/>
      <c r="M344" s="10"/>
      <c r="P344" s="10"/>
      <c r="W344" s="10"/>
    </row>
    <row r="345" spans="1:23" s="9" customFormat="1">
      <c r="A345" s="1"/>
      <c r="B345" s="2"/>
      <c r="C345" s="8"/>
      <c r="J345" s="10"/>
      <c r="M345" s="10"/>
      <c r="P345" s="10"/>
      <c r="W345" s="10"/>
    </row>
    <row r="346" spans="1:23" s="9" customFormat="1">
      <c r="A346" s="1"/>
      <c r="B346" s="2"/>
      <c r="C346" s="8"/>
      <c r="J346" s="10"/>
      <c r="M346" s="10"/>
      <c r="P346" s="10"/>
      <c r="W346" s="10"/>
    </row>
    <row r="347" spans="1:23" s="9" customFormat="1">
      <c r="A347" s="1"/>
      <c r="B347" s="2"/>
      <c r="C347" s="8"/>
      <c r="J347" s="10"/>
      <c r="M347" s="10"/>
      <c r="P347" s="10"/>
      <c r="W347" s="10"/>
    </row>
    <row r="348" spans="1:23" s="9" customFormat="1">
      <c r="A348" s="1"/>
      <c r="B348" s="2"/>
      <c r="C348" s="8"/>
      <c r="J348" s="10"/>
      <c r="M348" s="10"/>
      <c r="P348" s="10"/>
      <c r="W348" s="10"/>
    </row>
    <row r="349" spans="1:23" s="9" customFormat="1">
      <c r="A349" s="1"/>
      <c r="B349" s="2"/>
      <c r="C349" s="8"/>
      <c r="J349" s="10"/>
      <c r="M349" s="10"/>
      <c r="P349" s="10"/>
      <c r="W349" s="10"/>
    </row>
    <row r="350" spans="1:23" s="9" customFormat="1">
      <c r="A350" s="1"/>
      <c r="B350" s="2"/>
      <c r="C350" s="8"/>
      <c r="J350" s="10"/>
      <c r="M350" s="10"/>
      <c r="P350" s="10"/>
      <c r="W350" s="10"/>
    </row>
    <row r="351" spans="1:23" s="9" customFormat="1">
      <c r="A351" s="1"/>
      <c r="B351" s="2"/>
      <c r="C351" s="8"/>
      <c r="J351" s="10"/>
      <c r="M351" s="10"/>
      <c r="P351" s="10"/>
      <c r="W351" s="10"/>
    </row>
    <row r="352" spans="1:23" s="9" customFormat="1">
      <c r="A352" s="1"/>
      <c r="B352" s="2"/>
      <c r="C352" s="8"/>
      <c r="J352" s="10"/>
      <c r="M352" s="10"/>
      <c r="P352" s="10"/>
      <c r="W352" s="10"/>
    </row>
    <row r="353" spans="1:23" s="9" customFormat="1">
      <c r="A353" s="1"/>
      <c r="B353" s="2"/>
      <c r="C353" s="8"/>
      <c r="J353" s="10"/>
      <c r="M353" s="10"/>
      <c r="P353" s="10"/>
      <c r="W353" s="10"/>
    </row>
    <row r="354" spans="1:23" s="9" customFormat="1">
      <c r="A354" s="1"/>
      <c r="B354" s="2"/>
      <c r="C354" s="8"/>
      <c r="J354" s="10"/>
      <c r="M354" s="10"/>
      <c r="P354" s="10"/>
      <c r="W354" s="10"/>
    </row>
    <row r="355" spans="1:23" s="9" customFormat="1">
      <c r="A355" s="1"/>
      <c r="B355" s="2"/>
      <c r="C355" s="8"/>
      <c r="J355" s="10"/>
      <c r="M355" s="10"/>
      <c r="P355" s="10"/>
      <c r="W355" s="10"/>
    </row>
    <row r="356" spans="1:23" s="9" customFormat="1">
      <c r="A356" s="1"/>
      <c r="B356" s="2"/>
      <c r="C356" s="8"/>
      <c r="J356" s="10"/>
      <c r="M356" s="10"/>
      <c r="P356" s="10"/>
      <c r="W356" s="10"/>
    </row>
    <row r="357" spans="1:23" s="9" customFormat="1">
      <c r="A357" s="1"/>
      <c r="B357" s="2"/>
      <c r="C357" s="8"/>
      <c r="J357" s="10"/>
      <c r="M357" s="10"/>
      <c r="P357" s="10"/>
      <c r="W357" s="10"/>
    </row>
    <row r="358" spans="1:23" s="9" customFormat="1">
      <c r="A358" s="1"/>
      <c r="B358" s="2"/>
      <c r="C358" s="8"/>
      <c r="J358" s="10"/>
      <c r="M358" s="10"/>
      <c r="P358" s="10"/>
      <c r="W358" s="10"/>
    </row>
    <row r="359" spans="1:23" s="9" customFormat="1">
      <c r="A359" s="1"/>
      <c r="B359" s="2"/>
      <c r="C359" s="8"/>
      <c r="J359" s="10"/>
      <c r="M359" s="10"/>
      <c r="P359" s="10"/>
      <c r="W359" s="10"/>
    </row>
    <row r="360" spans="1:23" s="9" customFormat="1">
      <c r="A360" s="1"/>
      <c r="B360" s="2"/>
      <c r="C360" s="8"/>
      <c r="J360" s="10"/>
      <c r="M360" s="10"/>
      <c r="P360" s="10"/>
      <c r="W360" s="10"/>
    </row>
    <row r="361" spans="1:23" s="9" customFormat="1">
      <c r="A361" s="1"/>
      <c r="B361" s="2"/>
      <c r="C361" s="8"/>
      <c r="J361" s="10"/>
      <c r="M361" s="10"/>
      <c r="P361" s="10"/>
      <c r="W361" s="10"/>
    </row>
    <row r="362" spans="1:23" s="9" customFormat="1">
      <c r="A362" s="1"/>
      <c r="B362" s="2"/>
      <c r="C362" s="8"/>
      <c r="J362" s="10"/>
      <c r="M362" s="10"/>
      <c r="P362" s="10"/>
      <c r="W362" s="10"/>
    </row>
    <row r="363" spans="1:23" s="9" customFormat="1">
      <c r="A363" s="1"/>
      <c r="B363" s="2"/>
      <c r="C363" s="8"/>
      <c r="J363" s="10"/>
      <c r="M363" s="10"/>
      <c r="P363" s="10"/>
      <c r="W363" s="10"/>
    </row>
    <row r="364" spans="1:23" s="9" customFormat="1">
      <c r="A364" s="1"/>
      <c r="B364" s="2"/>
      <c r="C364" s="8"/>
      <c r="J364" s="10"/>
      <c r="M364" s="10"/>
      <c r="P364" s="10"/>
      <c r="W364" s="10"/>
    </row>
    <row r="365" spans="1:23" s="9" customFormat="1">
      <c r="A365" s="1"/>
      <c r="B365" s="2"/>
      <c r="C365" s="8"/>
      <c r="J365" s="10"/>
      <c r="M365" s="10"/>
      <c r="P365" s="10"/>
      <c r="W365" s="10"/>
    </row>
    <row r="366" spans="1:23" s="9" customFormat="1">
      <c r="A366" s="1"/>
      <c r="B366" s="2"/>
      <c r="C366" s="8"/>
      <c r="J366" s="10"/>
      <c r="M366" s="10"/>
      <c r="P366" s="10"/>
      <c r="W366" s="10"/>
    </row>
    <row r="367" spans="1:23" s="9" customFormat="1">
      <c r="A367" s="1"/>
      <c r="B367" s="2"/>
      <c r="C367" s="8"/>
      <c r="J367" s="10"/>
      <c r="M367" s="10"/>
      <c r="P367" s="10"/>
      <c r="W367" s="10"/>
    </row>
    <row r="368" spans="1:23" s="9" customFormat="1">
      <c r="A368" s="1"/>
      <c r="B368" s="2"/>
      <c r="C368" s="8"/>
      <c r="J368" s="10"/>
      <c r="M368" s="10"/>
      <c r="P368" s="10"/>
      <c r="W368" s="10"/>
    </row>
    <row r="369" spans="1:23" s="9" customFormat="1">
      <c r="A369" s="1"/>
      <c r="B369" s="2"/>
      <c r="C369" s="8"/>
      <c r="J369" s="10"/>
      <c r="M369" s="10"/>
      <c r="P369" s="10"/>
      <c r="W369" s="10"/>
    </row>
    <row r="370" spans="1:23" s="9" customFormat="1">
      <c r="A370" s="1"/>
      <c r="B370" s="2"/>
      <c r="C370" s="8"/>
      <c r="J370" s="10"/>
      <c r="M370" s="10"/>
      <c r="P370" s="10"/>
      <c r="W370" s="10"/>
    </row>
    <row r="371" spans="1:23" s="9" customFormat="1">
      <c r="A371" s="1"/>
      <c r="B371" s="2"/>
      <c r="C371" s="8"/>
      <c r="J371" s="10"/>
      <c r="M371" s="10"/>
      <c r="P371" s="10"/>
      <c r="W371" s="10"/>
    </row>
    <row r="372" spans="1:23" s="9" customFormat="1">
      <c r="A372" s="1"/>
      <c r="B372" s="2"/>
      <c r="C372" s="8"/>
      <c r="J372" s="10"/>
      <c r="M372" s="10"/>
      <c r="P372" s="10"/>
      <c r="W372" s="10"/>
    </row>
    <row r="373" spans="1:23" s="9" customFormat="1">
      <c r="A373" s="1"/>
      <c r="B373" s="2"/>
      <c r="C373" s="8"/>
      <c r="J373" s="10"/>
      <c r="M373" s="10"/>
      <c r="P373" s="10"/>
      <c r="W373" s="10"/>
    </row>
    <row r="374" spans="1:23" s="9" customFormat="1">
      <c r="A374" s="1"/>
      <c r="B374" s="2"/>
      <c r="C374" s="8"/>
      <c r="J374" s="10"/>
      <c r="M374" s="10"/>
      <c r="P374" s="10"/>
      <c r="W374" s="10"/>
    </row>
    <row r="375" spans="1:23" s="9" customFormat="1">
      <c r="A375" s="1"/>
      <c r="B375" s="2"/>
      <c r="C375" s="8"/>
      <c r="J375" s="10"/>
      <c r="M375" s="10"/>
      <c r="P375" s="10"/>
      <c r="W375" s="10"/>
    </row>
    <row r="376" spans="1:23" s="9" customFormat="1">
      <c r="A376" s="1"/>
      <c r="B376" s="2"/>
      <c r="C376" s="8"/>
      <c r="J376" s="10"/>
      <c r="M376" s="10"/>
      <c r="P376" s="10"/>
      <c r="W376" s="10"/>
    </row>
    <row r="377" spans="1:23" s="9" customFormat="1">
      <c r="A377" s="1"/>
      <c r="B377" s="2"/>
      <c r="C377" s="8"/>
      <c r="J377" s="10"/>
      <c r="M377" s="10"/>
      <c r="P377" s="10"/>
      <c r="W377" s="10"/>
    </row>
    <row r="378" spans="1:23" s="9" customFormat="1">
      <c r="A378" s="1"/>
      <c r="B378" s="2"/>
      <c r="C378" s="8"/>
      <c r="J378" s="10"/>
      <c r="M378" s="10"/>
      <c r="P378" s="10"/>
      <c r="W378" s="10"/>
    </row>
    <row r="379" spans="1:23" s="9" customFormat="1">
      <c r="A379" s="1"/>
      <c r="B379" s="2"/>
      <c r="C379" s="8"/>
      <c r="J379" s="10"/>
      <c r="M379" s="10"/>
      <c r="P379" s="10"/>
      <c r="W379" s="10"/>
    </row>
    <row r="380" spans="1:23" s="9" customFormat="1">
      <c r="A380" s="1"/>
      <c r="B380" s="2"/>
      <c r="C380" s="8"/>
      <c r="J380" s="10"/>
      <c r="M380" s="10"/>
      <c r="P380" s="10"/>
      <c r="W380" s="10"/>
    </row>
    <row r="381" spans="1:23" s="9" customFormat="1">
      <c r="A381" s="1"/>
      <c r="B381" s="2"/>
      <c r="C381" s="8"/>
      <c r="J381" s="10"/>
      <c r="M381" s="10"/>
      <c r="P381" s="10"/>
      <c r="W381" s="10"/>
    </row>
    <row r="382" spans="1:23" s="9" customFormat="1">
      <c r="A382" s="1"/>
      <c r="B382" s="2"/>
      <c r="C382" s="8"/>
      <c r="J382" s="10"/>
      <c r="M382" s="10"/>
      <c r="P382" s="10"/>
      <c r="W382" s="10"/>
    </row>
    <row r="383" spans="1:23" s="9" customFormat="1">
      <c r="A383" s="1"/>
      <c r="B383" s="2"/>
      <c r="C383" s="8"/>
      <c r="J383" s="10"/>
      <c r="M383" s="10"/>
      <c r="P383" s="10"/>
      <c r="W383" s="10"/>
    </row>
    <row r="384" spans="1:23" s="9" customFormat="1">
      <c r="A384" s="1"/>
      <c r="B384" s="2"/>
      <c r="C384" s="8"/>
      <c r="J384" s="10"/>
      <c r="M384" s="10"/>
      <c r="P384" s="10"/>
      <c r="W384" s="10"/>
    </row>
    <row r="385" spans="1:23" s="9" customFormat="1">
      <c r="A385" s="1"/>
      <c r="B385" s="2"/>
      <c r="C385" s="8"/>
      <c r="J385" s="10"/>
      <c r="M385" s="10"/>
      <c r="P385" s="10"/>
      <c r="W385" s="10"/>
    </row>
    <row r="386" spans="1:23" s="9" customFormat="1">
      <c r="A386" s="1"/>
      <c r="B386" s="2"/>
      <c r="C386" s="8"/>
      <c r="J386" s="10"/>
      <c r="M386" s="10"/>
      <c r="P386" s="10"/>
      <c r="W386" s="10"/>
    </row>
    <row r="387" spans="1:23" s="9" customFormat="1">
      <c r="A387" s="1"/>
      <c r="B387" s="2"/>
      <c r="C387" s="8"/>
      <c r="J387" s="10"/>
      <c r="M387" s="10"/>
      <c r="P387" s="10"/>
      <c r="W387" s="10"/>
    </row>
    <row r="388" spans="1:23" s="9" customFormat="1">
      <c r="A388" s="1"/>
      <c r="B388" s="2"/>
      <c r="C388" s="8"/>
      <c r="J388" s="10"/>
      <c r="M388" s="10"/>
      <c r="P388" s="10"/>
      <c r="W388" s="10"/>
    </row>
    <row r="389" spans="1:23" s="9" customFormat="1">
      <c r="A389" s="1"/>
      <c r="B389" s="2"/>
      <c r="C389" s="8"/>
      <c r="J389" s="10"/>
      <c r="M389" s="10"/>
      <c r="P389" s="10"/>
      <c r="W389" s="10"/>
    </row>
    <row r="390" spans="1:23" s="9" customFormat="1">
      <c r="A390" s="1"/>
      <c r="B390" s="2"/>
      <c r="C390" s="8"/>
      <c r="J390" s="10"/>
      <c r="M390" s="10"/>
      <c r="P390" s="10"/>
      <c r="W390" s="10"/>
    </row>
    <row r="391" spans="1:23" s="9" customFormat="1">
      <c r="A391" s="1"/>
      <c r="B391" s="2"/>
      <c r="C391" s="8"/>
      <c r="J391" s="10"/>
      <c r="M391" s="10"/>
      <c r="P391" s="10"/>
      <c r="W391" s="10"/>
    </row>
    <row r="392" spans="1:23" s="9" customFormat="1">
      <c r="A392" s="1"/>
      <c r="B392" s="2"/>
      <c r="C392" s="8"/>
      <c r="J392" s="10"/>
      <c r="M392" s="10"/>
      <c r="P392" s="10"/>
      <c r="W392" s="10"/>
    </row>
    <row r="393" spans="1:23" s="9" customFormat="1">
      <c r="A393" s="1"/>
      <c r="B393" s="2"/>
      <c r="C393" s="8"/>
      <c r="J393" s="10"/>
      <c r="M393" s="10"/>
      <c r="P393" s="10"/>
      <c r="W393" s="10"/>
    </row>
    <row r="394" spans="1:23" s="9" customFormat="1">
      <c r="A394" s="1"/>
      <c r="B394" s="2"/>
      <c r="C394" s="8"/>
      <c r="J394" s="10"/>
      <c r="M394" s="10"/>
      <c r="P394" s="10"/>
      <c r="W394" s="10"/>
    </row>
    <row r="395" spans="1:23" s="9" customFormat="1">
      <c r="A395" s="1"/>
      <c r="B395" s="2"/>
      <c r="C395" s="8"/>
      <c r="J395" s="10"/>
      <c r="M395" s="10"/>
      <c r="P395" s="10"/>
      <c r="W395" s="10"/>
    </row>
    <row r="396" spans="1:23" s="9" customFormat="1">
      <c r="A396" s="1"/>
      <c r="B396" s="2"/>
      <c r="C396" s="8"/>
      <c r="J396" s="10"/>
      <c r="M396" s="10"/>
      <c r="P396" s="10"/>
      <c r="W396" s="10"/>
    </row>
    <row r="397" spans="1:23" s="9" customFormat="1">
      <c r="A397" s="1"/>
      <c r="B397" s="2"/>
      <c r="C397" s="8"/>
      <c r="J397" s="10"/>
      <c r="M397" s="10"/>
      <c r="P397" s="10"/>
      <c r="W397" s="10"/>
    </row>
    <row r="398" spans="1:23" s="9" customFormat="1">
      <c r="A398" s="1"/>
      <c r="B398" s="2"/>
      <c r="C398" s="8"/>
      <c r="J398" s="10"/>
      <c r="M398" s="10"/>
      <c r="P398" s="10"/>
      <c r="W398" s="10"/>
    </row>
    <row r="399" spans="1:23" s="9" customFormat="1">
      <c r="A399" s="1"/>
      <c r="B399" s="2"/>
      <c r="C399" s="8"/>
      <c r="J399" s="10"/>
      <c r="M399" s="10"/>
      <c r="P399" s="10"/>
      <c r="W399" s="10"/>
    </row>
    <row r="400" spans="1:23" s="9" customFormat="1">
      <c r="A400" s="1"/>
      <c r="B400" s="2"/>
      <c r="C400" s="8"/>
      <c r="J400" s="10"/>
      <c r="M400" s="10"/>
      <c r="P400" s="10"/>
      <c r="W400" s="10"/>
    </row>
    <row r="401" spans="1:23" s="9" customFormat="1">
      <c r="A401" s="1"/>
      <c r="B401" s="2"/>
      <c r="C401" s="8"/>
      <c r="J401" s="10"/>
      <c r="M401" s="10"/>
      <c r="P401" s="10"/>
      <c r="W401" s="10"/>
    </row>
    <row r="402" spans="1:23" s="9" customFormat="1">
      <c r="A402" s="1"/>
      <c r="B402" s="2"/>
      <c r="C402" s="8"/>
      <c r="J402" s="10"/>
      <c r="M402" s="10"/>
      <c r="P402" s="10"/>
      <c r="W402" s="10"/>
    </row>
    <row r="403" spans="1:23" s="9" customFormat="1">
      <c r="A403" s="1"/>
      <c r="B403" s="2"/>
      <c r="C403" s="8"/>
      <c r="J403" s="10"/>
      <c r="M403" s="10"/>
      <c r="P403" s="10"/>
      <c r="W403" s="10"/>
    </row>
    <row r="404" spans="1:23" s="9" customFormat="1">
      <c r="A404" s="1"/>
      <c r="B404" s="2"/>
      <c r="C404" s="8"/>
      <c r="J404" s="10"/>
      <c r="M404" s="10"/>
      <c r="P404" s="10"/>
      <c r="W404" s="10"/>
    </row>
    <row r="405" spans="1:23" s="9" customFormat="1">
      <c r="A405" s="1"/>
      <c r="B405" s="2"/>
      <c r="C405" s="8"/>
      <c r="J405" s="10"/>
      <c r="M405" s="10"/>
      <c r="P405" s="10"/>
      <c r="W405" s="10"/>
    </row>
    <row r="406" spans="1:23" s="9" customFormat="1">
      <c r="A406" s="1"/>
      <c r="B406" s="2"/>
      <c r="C406" s="8"/>
      <c r="J406" s="10"/>
      <c r="M406" s="10"/>
      <c r="P406" s="10"/>
      <c r="W406" s="10"/>
    </row>
    <row r="407" spans="1:23" s="9" customFormat="1">
      <c r="A407" s="1"/>
      <c r="B407" s="2"/>
      <c r="C407" s="8"/>
      <c r="J407" s="10"/>
      <c r="M407" s="10"/>
      <c r="P407" s="10"/>
      <c r="W407" s="10"/>
    </row>
    <row r="408" spans="1:23" s="9" customFormat="1">
      <c r="A408" s="1"/>
      <c r="B408" s="2"/>
      <c r="C408" s="8"/>
      <c r="J408" s="10"/>
      <c r="M408" s="10"/>
      <c r="P408" s="10"/>
      <c r="W408" s="10"/>
    </row>
    <row r="409" spans="1:23" s="9" customFormat="1">
      <c r="A409" s="1"/>
      <c r="B409" s="2"/>
      <c r="C409" s="8"/>
      <c r="J409" s="10"/>
      <c r="M409" s="10"/>
      <c r="P409" s="10"/>
      <c r="W409" s="10"/>
    </row>
    <row r="410" spans="1:23" s="9" customFormat="1">
      <c r="A410" s="1"/>
      <c r="B410" s="2"/>
      <c r="C410" s="8"/>
      <c r="J410" s="10"/>
      <c r="M410" s="10"/>
      <c r="P410" s="10"/>
      <c r="W410" s="10"/>
    </row>
    <row r="411" spans="1:23" s="9" customFormat="1">
      <c r="A411" s="1"/>
      <c r="B411" s="2"/>
      <c r="C411" s="8"/>
      <c r="J411" s="10"/>
      <c r="M411" s="10"/>
      <c r="P411" s="10"/>
      <c r="W411" s="10"/>
    </row>
    <row r="412" spans="1:23" s="9" customFormat="1">
      <c r="A412" s="1"/>
      <c r="B412" s="2"/>
      <c r="C412" s="8"/>
      <c r="J412" s="10"/>
      <c r="M412" s="10"/>
      <c r="P412" s="10"/>
      <c r="W412" s="10"/>
    </row>
    <row r="413" spans="1:23" s="9" customFormat="1">
      <c r="A413" s="1"/>
      <c r="B413" s="2"/>
      <c r="C413" s="8"/>
      <c r="J413" s="10"/>
      <c r="M413" s="10"/>
      <c r="P413" s="10"/>
      <c r="W413" s="10"/>
    </row>
    <row r="414" spans="1:23" s="9" customFormat="1">
      <c r="A414" s="1"/>
      <c r="B414" s="2"/>
      <c r="C414" s="8"/>
      <c r="J414" s="10"/>
      <c r="M414" s="10"/>
      <c r="P414" s="10"/>
      <c r="W414" s="10"/>
    </row>
    <row r="415" spans="1:23" s="9" customFormat="1">
      <c r="A415" s="1"/>
      <c r="B415" s="2"/>
      <c r="C415" s="8"/>
      <c r="J415" s="10"/>
      <c r="M415" s="10"/>
      <c r="P415" s="10"/>
      <c r="W415" s="10"/>
    </row>
    <row r="416" spans="1:23" s="9" customFormat="1">
      <c r="A416" s="1"/>
      <c r="B416" s="2"/>
      <c r="C416" s="8"/>
      <c r="J416" s="10"/>
      <c r="M416" s="10"/>
      <c r="P416" s="10"/>
      <c r="W416" s="10"/>
    </row>
    <row r="417" spans="1:23" s="9" customFormat="1">
      <c r="A417" s="1"/>
      <c r="B417" s="2"/>
      <c r="C417" s="8"/>
      <c r="J417" s="10"/>
      <c r="M417" s="10"/>
      <c r="P417" s="10"/>
      <c r="W417" s="10"/>
    </row>
    <row r="418" spans="1:23" s="9" customFormat="1">
      <c r="A418" s="1"/>
      <c r="B418" s="2"/>
      <c r="C418" s="8"/>
      <c r="J418" s="10"/>
      <c r="M418" s="10"/>
      <c r="P418" s="10"/>
      <c r="W418" s="10"/>
    </row>
    <row r="419" spans="1:23" s="9" customFormat="1">
      <c r="A419" s="1"/>
      <c r="B419" s="2"/>
      <c r="C419" s="8"/>
      <c r="J419" s="10"/>
      <c r="M419" s="10"/>
      <c r="P419" s="10"/>
      <c r="W419" s="10"/>
    </row>
    <row r="420" spans="1:23" s="9" customFormat="1">
      <c r="A420" s="1"/>
      <c r="B420" s="2"/>
      <c r="C420" s="8"/>
      <c r="J420" s="10"/>
      <c r="M420" s="10"/>
      <c r="P420" s="10"/>
      <c r="W420" s="10"/>
    </row>
    <row r="421" spans="1:23" s="9" customFormat="1">
      <c r="A421" s="1"/>
      <c r="B421" s="2"/>
      <c r="C421" s="8"/>
      <c r="J421" s="10"/>
      <c r="M421" s="10"/>
      <c r="P421" s="10"/>
      <c r="W421" s="10"/>
    </row>
    <row r="422" spans="1:23" s="9" customFormat="1">
      <c r="A422" s="1"/>
      <c r="B422" s="2"/>
      <c r="C422" s="8"/>
      <c r="J422" s="10"/>
      <c r="M422" s="10"/>
      <c r="P422" s="10"/>
      <c r="W422" s="10"/>
    </row>
    <row r="423" spans="1:23" s="9" customFormat="1">
      <c r="A423" s="1"/>
      <c r="B423" s="2"/>
      <c r="C423" s="8"/>
      <c r="J423" s="10"/>
      <c r="M423" s="10"/>
      <c r="P423" s="10"/>
      <c r="W423" s="10"/>
    </row>
    <row r="424" spans="1:23" s="9" customFormat="1">
      <c r="A424" s="1"/>
      <c r="B424" s="2"/>
      <c r="C424" s="8"/>
      <c r="J424" s="10"/>
      <c r="M424" s="10"/>
      <c r="P424" s="10"/>
      <c r="W424" s="10"/>
    </row>
    <row r="425" spans="1:23" s="9" customFormat="1">
      <c r="A425" s="1"/>
      <c r="B425" s="2"/>
      <c r="C425" s="8"/>
      <c r="J425" s="10"/>
      <c r="M425" s="10"/>
      <c r="P425" s="10"/>
      <c r="W425" s="10"/>
    </row>
    <row r="426" spans="1:23" s="9" customFormat="1">
      <c r="A426" s="1"/>
      <c r="B426" s="2"/>
      <c r="C426" s="8"/>
      <c r="J426" s="10"/>
      <c r="M426" s="10"/>
      <c r="P426" s="10"/>
      <c r="W426" s="10"/>
    </row>
    <row r="427" spans="1:23" s="9" customFormat="1">
      <c r="A427" s="1"/>
      <c r="B427" s="2"/>
      <c r="C427" s="8"/>
      <c r="J427" s="10"/>
      <c r="M427" s="10"/>
      <c r="P427" s="10"/>
      <c r="W427" s="10"/>
    </row>
    <row r="428" spans="1:23" s="9" customFormat="1">
      <c r="A428" s="1"/>
      <c r="B428" s="2"/>
      <c r="C428" s="8"/>
      <c r="J428" s="10"/>
      <c r="M428" s="10"/>
      <c r="P428" s="10"/>
      <c r="W428" s="10"/>
    </row>
    <row r="429" spans="1:23" s="9" customFormat="1">
      <c r="A429" s="1"/>
      <c r="B429" s="2"/>
      <c r="C429" s="8"/>
      <c r="J429" s="10"/>
      <c r="M429" s="10"/>
      <c r="P429" s="10"/>
      <c r="W429" s="10"/>
    </row>
    <row r="430" spans="1:23" s="9" customFormat="1">
      <c r="A430" s="1"/>
      <c r="B430" s="2"/>
      <c r="C430" s="8"/>
      <c r="J430" s="10"/>
      <c r="M430" s="10"/>
      <c r="P430" s="10"/>
      <c r="W430" s="10"/>
    </row>
    <row r="431" spans="1:23" s="9" customFormat="1">
      <c r="A431" s="1"/>
      <c r="B431" s="2"/>
      <c r="C431" s="8"/>
      <c r="J431" s="10"/>
      <c r="M431" s="10"/>
      <c r="P431" s="10"/>
      <c r="W431" s="10"/>
    </row>
    <row r="432" spans="1:23" s="9" customFormat="1">
      <c r="A432" s="1"/>
      <c r="B432" s="2"/>
      <c r="C432" s="8"/>
      <c r="J432" s="10"/>
      <c r="M432" s="10"/>
      <c r="P432" s="10"/>
      <c r="W432" s="10"/>
    </row>
    <row r="433" spans="1:23" s="9" customFormat="1">
      <c r="A433" s="1"/>
      <c r="B433" s="2"/>
      <c r="C433" s="8"/>
      <c r="J433" s="10"/>
      <c r="M433" s="10"/>
      <c r="P433" s="10"/>
      <c r="W433" s="10"/>
    </row>
    <row r="434" spans="1:23" s="9" customFormat="1">
      <c r="A434" s="1"/>
      <c r="B434" s="2"/>
      <c r="C434" s="8"/>
      <c r="J434" s="10"/>
      <c r="M434" s="10"/>
      <c r="P434" s="10"/>
      <c r="W434" s="10"/>
    </row>
    <row r="435" spans="1:23" s="9" customFormat="1">
      <c r="A435" s="1"/>
      <c r="B435" s="2"/>
      <c r="C435" s="8"/>
      <c r="J435" s="10"/>
      <c r="M435" s="10"/>
      <c r="P435" s="10"/>
      <c r="W435" s="10"/>
    </row>
    <row r="436" spans="1:23" s="9" customFormat="1">
      <c r="A436" s="1"/>
      <c r="B436" s="2"/>
      <c r="C436" s="8"/>
      <c r="J436" s="10"/>
      <c r="M436" s="10"/>
      <c r="P436" s="10"/>
      <c r="W436" s="10"/>
    </row>
    <row r="437" spans="1:23" s="9" customFormat="1">
      <c r="A437" s="1"/>
      <c r="B437" s="2"/>
      <c r="C437" s="8"/>
      <c r="J437" s="10"/>
      <c r="M437" s="10"/>
      <c r="P437" s="10"/>
      <c r="W437" s="10"/>
    </row>
    <row r="438" spans="1:23" s="9" customFormat="1">
      <c r="A438" s="1"/>
      <c r="B438" s="2"/>
      <c r="C438" s="8"/>
      <c r="J438" s="10"/>
      <c r="M438" s="10"/>
      <c r="P438" s="10"/>
      <c r="W438" s="10"/>
    </row>
    <row r="439" spans="1:23" s="9" customFormat="1">
      <c r="A439" s="1"/>
      <c r="B439" s="2"/>
      <c r="C439" s="8"/>
      <c r="J439" s="10"/>
      <c r="M439" s="10"/>
      <c r="P439" s="10"/>
      <c r="W439" s="10"/>
    </row>
    <row r="440" spans="1:23" s="9" customFormat="1">
      <c r="A440" s="1"/>
      <c r="B440" s="2"/>
      <c r="C440" s="8"/>
      <c r="J440" s="10"/>
      <c r="M440" s="10"/>
      <c r="P440" s="10"/>
      <c r="W440" s="10"/>
    </row>
    <row r="441" spans="1:23" s="9" customFormat="1">
      <c r="A441" s="1"/>
      <c r="B441" s="2"/>
      <c r="C441" s="8"/>
      <c r="J441" s="10"/>
      <c r="M441" s="10"/>
      <c r="P441" s="10"/>
      <c r="W441" s="10"/>
    </row>
    <row r="442" spans="1:23" s="9" customFormat="1">
      <c r="A442" s="1"/>
      <c r="B442" s="2"/>
      <c r="C442" s="8"/>
      <c r="J442" s="10"/>
      <c r="M442" s="10"/>
      <c r="P442" s="10"/>
      <c r="W442" s="10"/>
    </row>
    <row r="443" spans="1:23" s="9" customFormat="1">
      <c r="A443" s="1"/>
      <c r="B443" s="2"/>
      <c r="C443" s="8"/>
      <c r="J443" s="10"/>
      <c r="M443" s="10"/>
      <c r="P443" s="10"/>
      <c r="W443" s="10"/>
    </row>
    <row r="444" spans="1:23" s="9" customFormat="1">
      <c r="A444" s="1"/>
      <c r="B444" s="2"/>
      <c r="C444" s="8"/>
      <c r="J444" s="10"/>
      <c r="M444" s="10"/>
      <c r="P444" s="10"/>
      <c r="W444" s="10"/>
    </row>
    <row r="445" spans="1:23" s="9" customFormat="1">
      <c r="A445" s="1"/>
      <c r="B445" s="2"/>
      <c r="C445" s="8"/>
      <c r="J445" s="10"/>
      <c r="M445" s="10"/>
      <c r="P445" s="10"/>
      <c r="W445" s="10"/>
    </row>
    <row r="446" spans="1:23" s="9" customFormat="1">
      <c r="A446" s="1"/>
      <c r="B446" s="2"/>
      <c r="C446" s="8"/>
      <c r="J446" s="10"/>
      <c r="M446" s="10"/>
      <c r="P446" s="10"/>
      <c r="W446" s="10"/>
    </row>
    <row r="447" spans="1:23" s="9" customFormat="1">
      <c r="A447" s="1"/>
      <c r="B447" s="2"/>
      <c r="C447" s="8"/>
      <c r="J447" s="10"/>
      <c r="M447" s="10"/>
      <c r="P447" s="10"/>
      <c r="W447" s="10"/>
    </row>
    <row r="448" spans="1:23" s="9" customFormat="1">
      <c r="A448" s="1"/>
      <c r="B448" s="2"/>
      <c r="C448" s="8"/>
      <c r="J448" s="10"/>
      <c r="M448" s="10"/>
      <c r="P448" s="10"/>
      <c r="W448" s="10"/>
    </row>
    <row r="449" spans="1:23" s="9" customFormat="1">
      <c r="A449" s="1"/>
      <c r="B449" s="2"/>
      <c r="C449" s="8"/>
      <c r="J449" s="10"/>
      <c r="M449" s="10"/>
      <c r="P449" s="10"/>
      <c r="W449" s="10"/>
    </row>
    <row r="450" spans="1:23" s="9" customFormat="1">
      <c r="A450" s="1"/>
      <c r="B450" s="2"/>
      <c r="C450" s="8"/>
      <c r="J450" s="10"/>
      <c r="M450" s="10"/>
      <c r="P450" s="10"/>
      <c r="W450" s="10"/>
    </row>
    <row r="451" spans="1:23" s="9" customFormat="1">
      <c r="A451" s="1"/>
      <c r="B451" s="2"/>
      <c r="C451" s="8"/>
      <c r="J451" s="10"/>
      <c r="M451" s="10"/>
      <c r="P451" s="10"/>
      <c r="W451" s="10"/>
    </row>
    <row r="452" spans="1:23" s="9" customFormat="1">
      <c r="A452" s="1"/>
      <c r="B452" s="2"/>
      <c r="C452" s="8"/>
      <c r="J452" s="10"/>
      <c r="M452" s="10"/>
      <c r="P452" s="10"/>
      <c r="W452" s="10"/>
    </row>
    <row r="453" spans="1:23" s="9" customFormat="1">
      <c r="A453" s="1"/>
      <c r="B453" s="2"/>
      <c r="C453" s="8"/>
      <c r="J453" s="10"/>
      <c r="M453" s="10"/>
      <c r="P453" s="10"/>
      <c r="W453" s="10"/>
    </row>
    <row r="454" spans="1:23" s="9" customFormat="1">
      <c r="A454" s="1"/>
      <c r="B454" s="2"/>
      <c r="C454" s="8"/>
      <c r="J454" s="10"/>
      <c r="M454" s="10"/>
      <c r="P454" s="10"/>
      <c r="W454" s="10"/>
    </row>
    <row r="455" spans="1:23" s="9" customFormat="1">
      <c r="A455" s="1"/>
      <c r="B455" s="2"/>
      <c r="C455" s="8"/>
      <c r="J455" s="10"/>
      <c r="M455" s="10"/>
      <c r="P455" s="10"/>
      <c r="W455" s="10"/>
    </row>
    <row r="456" spans="1:23" s="9" customFormat="1">
      <c r="A456" s="1"/>
      <c r="B456" s="2"/>
      <c r="C456" s="8"/>
      <c r="J456" s="10"/>
      <c r="M456" s="10"/>
      <c r="P456" s="10"/>
      <c r="W456" s="10"/>
    </row>
    <row r="457" spans="1:23" s="9" customFormat="1">
      <c r="A457" s="1"/>
      <c r="B457" s="2"/>
      <c r="C457" s="8"/>
      <c r="J457" s="10"/>
      <c r="M457" s="10"/>
      <c r="P457" s="10"/>
      <c r="W457" s="10"/>
    </row>
    <row r="458" spans="1:23" s="9" customFormat="1">
      <c r="A458" s="1"/>
      <c r="B458" s="2"/>
      <c r="C458" s="8"/>
      <c r="J458" s="10"/>
      <c r="M458" s="10"/>
      <c r="P458" s="10"/>
      <c r="W458" s="10"/>
    </row>
    <row r="459" spans="1:23" s="9" customFormat="1">
      <c r="A459" s="1"/>
      <c r="B459" s="2"/>
      <c r="C459" s="8"/>
      <c r="J459" s="10"/>
      <c r="M459" s="10"/>
      <c r="P459" s="10"/>
      <c r="W459" s="10"/>
    </row>
    <row r="460" spans="1:23" s="9" customFormat="1">
      <c r="A460" s="1"/>
      <c r="B460" s="2"/>
      <c r="C460" s="8"/>
      <c r="J460" s="10"/>
      <c r="M460" s="10"/>
      <c r="P460" s="10"/>
      <c r="W460" s="10"/>
    </row>
    <row r="461" spans="1:23" s="9" customFormat="1">
      <c r="A461" s="1"/>
      <c r="B461" s="2"/>
      <c r="C461" s="8"/>
      <c r="J461" s="10"/>
      <c r="M461" s="10"/>
      <c r="P461" s="10"/>
      <c r="W461" s="10"/>
    </row>
    <row r="462" spans="1:23" s="9" customFormat="1">
      <c r="A462" s="1"/>
      <c r="B462" s="2"/>
      <c r="C462" s="8"/>
      <c r="J462" s="10"/>
      <c r="M462" s="10"/>
      <c r="P462" s="10"/>
      <c r="W462" s="10"/>
    </row>
    <row r="463" spans="1:23" s="9" customFormat="1">
      <c r="A463" s="1"/>
      <c r="B463" s="2"/>
      <c r="C463" s="8"/>
      <c r="J463" s="10"/>
      <c r="M463" s="10"/>
      <c r="P463" s="10"/>
      <c r="W463" s="10"/>
    </row>
    <row r="464" spans="1:23" s="9" customFormat="1">
      <c r="A464" s="1"/>
      <c r="B464" s="2"/>
      <c r="C464" s="8"/>
      <c r="J464" s="10"/>
      <c r="M464" s="10"/>
      <c r="P464" s="10"/>
      <c r="W464" s="10"/>
    </row>
    <row r="465" spans="1:23" s="9" customFormat="1">
      <c r="A465" s="1"/>
      <c r="B465" s="2"/>
      <c r="C465" s="8"/>
      <c r="J465" s="10"/>
      <c r="M465" s="10"/>
      <c r="P465" s="10"/>
      <c r="W465" s="10"/>
    </row>
    <row r="466" spans="1:23" s="9" customFormat="1">
      <c r="A466" s="1"/>
      <c r="B466" s="2"/>
      <c r="C466" s="8"/>
      <c r="J466" s="10"/>
      <c r="M466" s="10"/>
      <c r="P466" s="10"/>
      <c r="W466" s="10"/>
    </row>
    <row r="467" spans="1:23" s="9" customFormat="1">
      <c r="A467" s="1"/>
      <c r="B467" s="2"/>
      <c r="C467" s="8"/>
      <c r="J467" s="10"/>
      <c r="M467" s="10"/>
      <c r="P467" s="10"/>
      <c r="W467" s="10"/>
    </row>
    <row r="468" spans="1:23" s="9" customFormat="1">
      <c r="A468" s="1"/>
      <c r="B468" s="2"/>
      <c r="C468" s="8"/>
      <c r="J468" s="10"/>
      <c r="M468" s="10"/>
      <c r="P468" s="10"/>
      <c r="W468" s="10"/>
    </row>
    <row r="469" spans="1:23" s="9" customFormat="1">
      <c r="A469" s="1"/>
      <c r="B469" s="2"/>
      <c r="C469" s="8"/>
      <c r="J469" s="10"/>
      <c r="M469" s="10"/>
      <c r="P469" s="10"/>
      <c r="W469" s="10"/>
    </row>
    <row r="470" spans="1:23" s="9" customFormat="1">
      <c r="A470" s="1"/>
      <c r="B470" s="2"/>
      <c r="C470" s="8"/>
      <c r="J470" s="10"/>
      <c r="M470" s="10"/>
      <c r="P470" s="10"/>
      <c r="W470" s="10"/>
    </row>
    <row r="471" spans="1:23" s="9" customFormat="1">
      <c r="A471" s="1"/>
      <c r="B471" s="2"/>
      <c r="C471" s="8"/>
      <c r="J471" s="10"/>
      <c r="M471" s="10"/>
      <c r="P471" s="10"/>
      <c r="W471" s="10"/>
    </row>
    <row r="472" spans="1:23" s="9" customFormat="1">
      <c r="A472" s="1"/>
      <c r="B472" s="2"/>
      <c r="C472" s="8"/>
      <c r="J472" s="10"/>
      <c r="M472" s="10"/>
      <c r="P472" s="10"/>
      <c r="W472" s="10"/>
    </row>
    <row r="473" spans="1:23" s="9" customFormat="1">
      <c r="A473" s="1"/>
      <c r="B473" s="2"/>
      <c r="C473" s="8"/>
      <c r="J473" s="10"/>
      <c r="M473" s="10"/>
      <c r="P473" s="10"/>
      <c r="W473" s="10"/>
    </row>
    <row r="474" spans="1:23" s="9" customFormat="1">
      <c r="A474" s="1"/>
      <c r="B474" s="2"/>
      <c r="C474" s="8"/>
      <c r="J474" s="10"/>
      <c r="M474" s="10"/>
      <c r="P474" s="10"/>
      <c r="W474" s="10"/>
    </row>
    <row r="475" spans="1:23" s="9" customFormat="1">
      <c r="A475" s="1"/>
      <c r="B475" s="2"/>
      <c r="C475" s="8"/>
      <c r="J475" s="10"/>
      <c r="M475" s="10"/>
      <c r="P475" s="10"/>
      <c r="W475" s="10"/>
    </row>
    <row r="476" spans="1:23" s="9" customFormat="1">
      <c r="A476" s="1"/>
      <c r="B476" s="2"/>
      <c r="C476" s="8"/>
      <c r="J476" s="10"/>
      <c r="M476" s="10"/>
      <c r="P476" s="10"/>
      <c r="W476" s="10"/>
    </row>
    <row r="477" spans="1:23" s="9" customFormat="1">
      <c r="A477" s="1"/>
      <c r="B477" s="2"/>
      <c r="C477" s="8"/>
      <c r="J477" s="10"/>
      <c r="M477" s="10"/>
      <c r="P477" s="10"/>
      <c r="W477" s="10"/>
    </row>
    <row r="478" spans="1:23" s="9" customFormat="1">
      <c r="A478" s="1"/>
      <c r="B478" s="2"/>
      <c r="C478" s="8"/>
      <c r="J478" s="10"/>
      <c r="M478" s="10"/>
      <c r="P478" s="10"/>
      <c r="W478" s="10"/>
    </row>
    <row r="479" spans="1:23" s="9" customFormat="1">
      <c r="A479" s="1"/>
      <c r="B479" s="2"/>
      <c r="C479" s="8"/>
      <c r="J479" s="10"/>
      <c r="M479" s="10"/>
      <c r="P479" s="10"/>
      <c r="W479" s="10"/>
    </row>
    <row r="480" spans="1:23" s="9" customFormat="1">
      <c r="A480" s="1"/>
      <c r="B480" s="2"/>
      <c r="C480" s="8"/>
      <c r="J480" s="10"/>
      <c r="M480" s="10"/>
      <c r="P480" s="10"/>
      <c r="W480" s="10"/>
    </row>
    <row r="481" spans="1:23" s="9" customFormat="1">
      <c r="A481" s="1"/>
      <c r="B481" s="2"/>
      <c r="C481" s="8"/>
      <c r="J481" s="10"/>
      <c r="M481" s="10"/>
      <c r="P481" s="10"/>
      <c r="W481" s="10"/>
    </row>
    <row r="482" spans="1:23" s="9" customFormat="1">
      <c r="A482" s="1"/>
      <c r="B482" s="2"/>
      <c r="C482" s="8"/>
      <c r="J482" s="10"/>
      <c r="M482" s="10"/>
      <c r="P482" s="10"/>
      <c r="W482" s="10"/>
    </row>
    <row r="483" spans="1:23" s="9" customFormat="1">
      <c r="A483" s="1"/>
      <c r="B483" s="2"/>
      <c r="C483" s="8"/>
      <c r="J483" s="10"/>
      <c r="M483" s="10"/>
      <c r="P483" s="10"/>
      <c r="W483" s="10"/>
    </row>
    <row r="484" spans="1:23" s="9" customFormat="1">
      <c r="A484" s="1"/>
      <c r="B484" s="2"/>
      <c r="C484" s="8"/>
      <c r="J484" s="10"/>
      <c r="M484" s="10"/>
      <c r="P484" s="10"/>
      <c r="W484" s="10"/>
    </row>
    <row r="485" spans="1:23" s="9" customFormat="1">
      <c r="A485" s="1"/>
      <c r="B485" s="2"/>
      <c r="C485" s="8"/>
      <c r="J485" s="10"/>
      <c r="M485" s="10"/>
      <c r="P485" s="10"/>
      <c r="W485" s="10"/>
    </row>
    <row r="486" spans="1:23" s="9" customFormat="1">
      <c r="A486" s="1"/>
      <c r="B486" s="2"/>
      <c r="C486" s="8"/>
      <c r="J486" s="10"/>
      <c r="M486" s="10"/>
      <c r="P486" s="10"/>
      <c r="W486" s="10"/>
    </row>
    <row r="487" spans="1:23" s="9" customFormat="1">
      <c r="A487" s="1"/>
      <c r="B487" s="2"/>
      <c r="C487" s="8"/>
      <c r="J487" s="10"/>
      <c r="M487" s="10"/>
      <c r="P487" s="10"/>
      <c r="W487" s="10"/>
    </row>
    <row r="488" spans="1:23" s="9" customFormat="1">
      <c r="A488" s="1"/>
      <c r="B488" s="2"/>
      <c r="C488" s="8"/>
      <c r="J488" s="10"/>
      <c r="M488" s="10"/>
      <c r="P488" s="10"/>
      <c r="W488" s="10"/>
    </row>
    <row r="489" spans="1:23" s="9" customFormat="1">
      <c r="A489" s="1"/>
      <c r="B489" s="2"/>
      <c r="C489" s="8"/>
      <c r="J489" s="10"/>
      <c r="M489" s="10"/>
      <c r="P489" s="10"/>
      <c r="W489" s="10"/>
    </row>
    <row r="490" spans="1:23" s="9" customFormat="1">
      <c r="A490" s="1"/>
      <c r="B490" s="2"/>
      <c r="C490" s="8"/>
      <c r="J490" s="10"/>
      <c r="M490" s="10"/>
      <c r="P490" s="10"/>
      <c r="W490" s="10"/>
    </row>
    <row r="491" spans="1:23" s="9" customFormat="1">
      <c r="A491" s="1"/>
      <c r="B491" s="2"/>
      <c r="C491" s="8"/>
      <c r="J491" s="10"/>
      <c r="M491" s="10"/>
      <c r="P491" s="10"/>
      <c r="W491" s="10"/>
    </row>
    <row r="492" spans="1:23" s="9" customFormat="1">
      <c r="A492" s="1"/>
      <c r="B492" s="2"/>
      <c r="C492" s="8"/>
      <c r="J492" s="10"/>
      <c r="M492" s="10"/>
      <c r="P492" s="10"/>
      <c r="W492" s="10"/>
    </row>
    <row r="493" spans="1:23" s="9" customFormat="1">
      <c r="A493" s="1"/>
      <c r="B493" s="2"/>
      <c r="C493" s="8"/>
      <c r="J493" s="10"/>
      <c r="M493" s="10"/>
      <c r="P493" s="10"/>
      <c r="W493" s="10"/>
    </row>
    <row r="494" spans="1:23" s="9" customFormat="1">
      <c r="A494" s="1"/>
      <c r="B494" s="2"/>
      <c r="C494" s="8"/>
      <c r="J494" s="10"/>
      <c r="M494" s="10"/>
      <c r="P494" s="10"/>
      <c r="W494" s="10"/>
    </row>
    <row r="495" spans="1:23" s="9" customFormat="1">
      <c r="A495" s="1"/>
      <c r="B495" s="2"/>
      <c r="C495" s="8"/>
      <c r="J495" s="10"/>
      <c r="M495" s="10"/>
      <c r="P495" s="10"/>
      <c r="W495" s="10"/>
    </row>
    <row r="496" spans="1:23" s="9" customFormat="1">
      <c r="A496" s="1"/>
      <c r="B496" s="2"/>
      <c r="C496" s="8"/>
      <c r="J496" s="10"/>
      <c r="M496" s="10"/>
      <c r="P496" s="10"/>
      <c r="W496" s="10"/>
    </row>
    <row r="497" spans="1:23" s="9" customFormat="1">
      <c r="A497" s="1"/>
      <c r="B497" s="2"/>
      <c r="C497" s="8"/>
      <c r="J497" s="10"/>
      <c r="M497" s="10"/>
      <c r="P497" s="10"/>
      <c r="W497" s="10"/>
    </row>
    <row r="498" spans="1:23" s="9" customFormat="1">
      <c r="A498" s="1"/>
      <c r="B498" s="2"/>
      <c r="C498" s="8"/>
      <c r="J498" s="10"/>
      <c r="M498" s="10"/>
      <c r="P498" s="10"/>
      <c r="W498" s="10"/>
    </row>
    <row r="499" spans="1:23" s="9" customFormat="1">
      <c r="A499" s="1"/>
      <c r="B499" s="2"/>
      <c r="C499" s="8"/>
      <c r="J499" s="10"/>
      <c r="M499" s="10"/>
      <c r="P499" s="10"/>
      <c r="W499" s="10"/>
    </row>
    <row r="500" spans="1:23" s="9" customFormat="1">
      <c r="A500" s="1"/>
      <c r="B500" s="2"/>
      <c r="C500" s="8"/>
      <c r="J500" s="10"/>
      <c r="M500" s="10"/>
      <c r="P500" s="10"/>
      <c r="W500" s="10"/>
    </row>
    <row r="501" spans="1:23" s="9" customFormat="1">
      <c r="A501" s="1"/>
      <c r="B501" s="2"/>
      <c r="C501" s="8"/>
      <c r="J501" s="10"/>
      <c r="M501" s="10"/>
      <c r="P501" s="10"/>
      <c r="W501" s="10"/>
    </row>
    <row r="502" spans="1:23" s="9" customFormat="1">
      <c r="A502" s="1"/>
      <c r="B502" s="2"/>
      <c r="C502" s="8"/>
      <c r="J502" s="10"/>
      <c r="M502" s="10"/>
      <c r="P502" s="10"/>
      <c r="W502" s="10"/>
    </row>
    <row r="503" spans="1:23" s="9" customFormat="1">
      <c r="A503" s="1"/>
      <c r="B503" s="2"/>
      <c r="C503" s="8"/>
      <c r="J503" s="10"/>
      <c r="M503" s="10"/>
      <c r="P503" s="10"/>
      <c r="W503" s="10"/>
    </row>
    <row r="504" spans="1:23" s="9" customFormat="1">
      <c r="A504" s="1"/>
      <c r="B504" s="2"/>
      <c r="C504" s="8"/>
      <c r="J504" s="10"/>
      <c r="M504" s="10"/>
      <c r="P504" s="10"/>
      <c r="W504" s="10"/>
    </row>
    <row r="505" spans="1:23" s="9" customFormat="1">
      <c r="A505" s="1"/>
      <c r="B505" s="2"/>
      <c r="C505" s="8"/>
      <c r="J505" s="10"/>
      <c r="M505" s="10"/>
      <c r="P505" s="10"/>
      <c r="W505" s="10"/>
    </row>
    <row r="506" spans="1:23" s="9" customFormat="1">
      <c r="A506" s="1"/>
      <c r="B506" s="2"/>
      <c r="C506" s="8"/>
      <c r="J506" s="10"/>
      <c r="M506" s="10"/>
      <c r="P506" s="10"/>
      <c r="W506" s="10"/>
    </row>
    <row r="507" spans="1:23" s="9" customFormat="1">
      <c r="A507" s="1"/>
      <c r="B507" s="2"/>
      <c r="C507" s="8"/>
      <c r="J507" s="10"/>
      <c r="M507" s="10"/>
      <c r="P507" s="10"/>
      <c r="W507" s="10"/>
    </row>
    <row r="508" spans="1:23" s="9" customFormat="1">
      <c r="A508" s="1"/>
      <c r="B508" s="2"/>
      <c r="C508" s="8"/>
      <c r="J508" s="10"/>
      <c r="M508" s="10"/>
      <c r="P508" s="10"/>
      <c r="W508" s="10"/>
    </row>
    <row r="509" spans="1:23" s="9" customFormat="1">
      <c r="A509" s="1"/>
      <c r="B509" s="2"/>
      <c r="C509" s="8"/>
      <c r="J509" s="10"/>
      <c r="M509" s="10"/>
      <c r="P509" s="10"/>
      <c r="W509" s="10"/>
    </row>
    <row r="510" spans="1:23" s="9" customFormat="1">
      <c r="A510" s="1"/>
      <c r="B510" s="2"/>
      <c r="C510" s="8"/>
      <c r="J510" s="10"/>
      <c r="M510" s="10"/>
      <c r="P510" s="10"/>
      <c r="W510" s="10"/>
    </row>
    <row r="511" spans="1:23" s="9" customFormat="1">
      <c r="A511" s="1"/>
      <c r="B511" s="2"/>
      <c r="C511" s="8"/>
      <c r="J511" s="10"/>
      <c r="M511" s="10"/>
      <c r="P511" s="10"/>
      <c r="W511" s="10"/>
    </row>
    <row r="512" spans="1:23" s="9" customFormat="1">
      <c r="A512" s="1"/>
      <c r="B512" s="2"/>
      <c r="C512" s="8"/>
      <c r="J512" s="10"/>
      <c r="M512" s="10"/>
      <c r="P512" s="10"/>
      <c r="W512" s="10"/>
    </row>
    <row r="513" spans="1:23" s="9" customFormat="1">
      <c r="A513" s="1"/>
      <c r="B513" s="2"/>
      <c r="C513" s="8"/>
      <c r="J513" s="10"/>
      <c r="M513" s="10"/>
      <c r="P513" s="10"/>
      <c r="W513" s="10"/>
    </row>
    <row r="514" spans="1:23" s="9" customFormat="1">
      <c r="A514" s="1"/>
      <c r="B514" s="2"/>
      <c r="C514" s="8"/>
      <c r="J514" s="10"/>
      <c r="M514" s="10"/>
      <c r="P514" s="10"/>
      <c r="W514" s="10"/>
    </row>
    <row r="515" spans="1:23" s="9" customFormat="1">
      <c r="A515" s="1"/>
      <c r="B515" s="2"/>
      <c r="C515" s="8"/>
      <c r="J515" s="10"/>
      <c r="M515" s="10"/>
      <c r="P515" s="10"/>
      <c r="W515" s="10"/>
    </row>
    <row r="516" spans="1:23" s="9" customFormat="1">
      <c r="A516" s="1"/>
      <c r="B516" s="2"/>
      <c r="C516" s="8"/>
      <c r="J516" s="10"/>
      <c r="M516" s="10"/>
      <c r="P516" s="10"/>
      <c r="W516" s="10"/>
    </row>
    <row r="517" spans="1:23" s="9" customFormat="1">
      <c r="A517" s="1"/>
      <c r="B517" s="2"/>
      <c r="C517" s="8"/>
      <c r="J517" s="10"/>
      <c r="M517" s="10"/>
      <c r="P517" s="10"/>
      <c r="W517" s="10"/>
    </row>
    <row r="518" spans="1:23" s="9" customFormat="1">
      <c r="A518" s="1"/>
      <c r="B518" s="2"/>
      <c r="C518" s="8"/>
      <c r="J518" s="10"/>
      <c r="M518" s="10"/>
      <c r="P518" s="10"/>
      <c r="W518" s="10"/>
    </row>
    <row r="519" spans="1:23" s="9" customFormat="1">
      <c r="A519" s="1"/>
      <c r="B519" s="2"/>
      <c r="C519" s="8"/>
      <c r="J519" s="10"/>
      <c r="M519" s="10"/>
      <c r="P519" s="10"/>
      <c r="W519" s="10"/>
    </row>
    <row r="520" spans="1:23" s="9" customFormat="1">
      <c r="A520" s="1"/>
      <c r="B520" s="2"/>
      <c r="C520" s="8"/>
      <c r="J520" s="10"/>
      <c r="M520" s="10"/>
      <c r="P520" s="10"/>
      <c r="W520" s="10"/>
    </row>
    <row r="521" spans="1:23" s="9" customFormat="1">
      <c r="A521" s="1"/>
      <c r="B521" s="2"/>
      <c r="C521" s="8"/>
      <c r="J521" s="10"/>
      <c r="M521" s="10"/>
      <c r="P521" s="10"/>
      <c r="W521" s="10"/>
    </row>
    <row r="522" spans="1:23" s="9" customFormat="1">
      <c r="A522" s="1"/>
      <c r="B522" s="2"/>
      <c r="C522" s="8"/>
      <c r="J522" s="10"/>
      <c r="M522" s="10"/>
      <c r="P522" s="10"/>
      <c r="W522" s="10"/>
    </row>
    <row r="523" spans="1:23" s="9" customFormat="1">
      <c r="A523" s="1"/>
      <c r="B523" s="2"/>
      <c r="C523" s="8"/>
      <c r="J523" s="10"/>
      <c r="M523" s="10"/>
      <c r="P523" s="10"/>
      <c r="W523" s="10"/>
    </row>
    <row r="524" spans="1:23" s="9" customFormat="1">
      <c r="A524" s="1"/>
      <c r="B524" s="2"/>
      <c r="C524" s="8"/>
      <c r="J524" s="10"/>
      <c r="M524" s="10"/>
      <c r="P524" s="10"/>
      <c r="W524" s="10"/>
    </row>
    <row r="525" spans="1:23" s="9" customFormat="1">
      <c r="A525" s="1"/>
      <c r="B525" s="2"/>
      <c r="C525" s="8"/>
      <c r="J525" s="10"/>
      <c r="M525" s="10"/>
      <c r="P525" s="10"/>
      <c r="W525" s="10"/>
    </row>
    <row r="526" spans="1:23" s="9" customFormat="1">
      <c r="A526" s="1"/>
      <c r="B526" s="2"/>
      <c r="C526" s="8"/>
      <c r="J526" s="10"/>
      <c r="M526" s="10"/>
      <c r="P526" s="10"/>
      <c r="W526" s="10"/>
    </row>
    <row r="527" spans="1:23" s="9" customFormat="1">
      <c r="A527" s="1"/>
      <c r="B527" s="2"/>
      <c r="C527" s="8"/>
      <c r="J527" s="10"/>
      <c r="M527" s="10"/>
      <c r="P527" s="10"/>
      <c r="W527" s="10"/>
    </row>
    <row r="528" spans="1:23" s="9" customFormat="1">
      <c r="A528" s="1"/>
      <c r="B528" s="2"/>
      <c r="C528" s="8"/>
      <c r="J528" s="10"/>
      <c r="M528" s="10"/>
      <c r="P528" s="10"/>
      <c r="W528" s="10"/>
    </row>
    <row r="529" spans="1:23" s="9" customFormat="1">
      <c r="A529" s="1"/>
      <c r="B529" s="2"/>
      <c r="C529" s="8"/>
      <c r="J529" s="10"/>
      <c r="M529" s="10"/>
      <c r="P529" s="10"/>
      <c r="W529" s="10"/>
    </row>
    <row r="530" spans="1:23" s="9" customFormat="1">
      <c r="A530" s="1"/>
      <c r="B530" s="2"/>
      <c r="C530" s="8"/>
      <c r="J530" s="10"/>
      <c r="M530" s="10"/>
      <c r="P530" s="10"/>
      <c r="W530" s="10"/>
    </row>
    <row r="531" spans="1:23" s="9" customFormat="1">
      <c r="A531" s="1"/>
      <c r="B531" s="2"/>
      <c r="C531" s="8"/>
      <c r="J531" s="10"/>
      <c r="M531" s="10"/>
      <c r="P531" s="10"/>
      <c r="W531" s="10"/>
    </row>
    <row r="532" spans="1:23" s="9" customFormat="1">
      <c r="A532" s="1"/>
      <c r="B532" s="2"/>
      <c r="C532" s="8"/>
      <c r="J532" s="10"/>
      <c r="M532" s="10"/>
      <c r="P532" s="10"/>
      <c r="W532" s="10"/>
    </row>
    <row r="533" spans="1:23" s="9" customFormat="1">
      <c r="A533" s="1"/>
      <c r="B533" s="2"/>
      <c r="C533" s="8"/>
      <c r="J533" s="10"/>
      <c r="M533" s="10"/>
      <c r="P533" s="10"/>
      <c r="W533" s="10"/>
    </row>
    <row r="534" spans="1:23" s="9" customFormat="1">
      <c r="A534" s="1"/>
      <c r="B534" s="2"/>
      <c r="C534" s="8"/>
      <c r="J534" s="10"/>
      <c r="M534" s="10"/>
      <c r="P534" s="10"/>
      <c r="W534" s="10"/>
    </row>
    <row r="535" spans="1:23" s="9" customFormat="1">
      <c r="A535" s="1"/>
      <c r="B535" s="2"/>
      <c r="C535" s="8"/>
      <c r="J535" s="10"/>
      <c r="M535" s="10"/>
      <c r="P535" s="10"/>
      <c r="W535" s="10"/>
    </row>
    <row r="536" spans="1:23" s="9" customFormat="1">
      <c r="A536" s="1"/>
      <c r="B536" s="2"/>
      <c r="C536" s="8"/>
      <c r="J536" s="10"/>
      <c r="M536" s="10"/>
      <c r="P536" s="10"/>
      <c r="W536" s="10"/>
    </row>
    <row r="537" spans="1:23" s="9" customFormat="1">
      <c r="A537" s="1"/>
      <c r="B537" s="2"/>
      <c r="C537" s="8"/>
      <c r="J537" s="10"/>
      <c r="M537" s="10"/>
      <c r="P537" s="10"/>
      <c r="W537" s="10"/>
    </row>
    <row r="538" spans="1:23" s="9" customFormat="1">
      <c r="A538" s="1"/>
      <c r="B538" s="2"/>
      <c r="C538" s="8"/>
      <c r="J538" s="10"/>
      <c r="M538" s="10"/>
      <c r="P538" s="10"/>
      <c r="W538" s="10"/>
    </row>
    <row r="539" spans="1:23" s="9" customFormat="1">
      <c r="A539" s="1"/>
      <c r="B539" s="2"/>
      <c r="C539" s="8"/>
      <c r="J539" s="10"/>
      <c r="M539" s="10"/>
      <c r="P539" s="10"/>
      <c r="W539" s="10"/>
    </row>
    <row r="540" spans="1:23" s="9" customFormat="1">
      <c r="A540" s="1"/>
      <c r="B540" s="2"/>
      <c r="C540" s="8"/>
      <c r="J540" s="10"/>
      <c r="M540" s="10"/>
      <c r="P540" s="10"/>
      <c r="W540" s="10"/>
    </row>
    <row r="541" spans="1:23" s="9" customFormat="1">
      <c r="A541" s="1"/>
      <c r="B541" s="2"/>
      <c r="C541" s="8"/>
      <c r="J541" s="10"/>
      <c r="M541" s="10"/>
      <c r="P541" s="10"/>
      <c r="W541" s="10"/>
    </row>
    <row r="542" spans="1:23" s="9" customFormat="1">
      <c r="A542" s="1"/>
      <c r="B542" s="2"/>
      <c r="C542" s="8"/>
      <c r="J542" s="10"/>
      <c r="M542" s="10"/>
      <c r="P542" s="10"/>
      <c r="W542" s="10"/>
    </row>
    <row r="543" spans="1:23" s="9" customFormat="1">
      <c r="A543" s="1"/>
      <c r="B543" s="2"/>
      <c r="C543" s="8"/>
      <c r="J543" s="10"/>
      <c r="M543" s="10"/>
      <c r="P543" s="10"/>
      <c r="W543" s="10"/>
    </row>
    <row r="544" spans="1:23" s="9" customFormat="1">
      <c r="A544" s="1"/>
      <c r="B544" s="2"/>
      <c r="C544" s="8"/>
      <c r="J544" s="10"/>
      <c r="M544" s="10"/>
      <c r="P544" s="10"/>
      <c r="W544" s="10"/>
    </row>
    <row r="545" spans="1:23" s="9" customFormat="1">
      <c r="A545" s="1"/>
      <c r="B545" s="2"/>
      <c r="C545" s="8"/>
      <c r="J545" s="10"/>
      <c r="M545" s="10"/>
      <c r="P545" s="10"/>
      <c r="W545" s="10"/>
    </row>
    <row r="546" spans="1:23" s="9" customFormat="1">
      <c r="A546" s="1"/>
      <c r="B546" s="2"/>
      <c r="C546" s="8"/>
      <c r="J546" s="10"/>
      <c r="M546" s="10"/>
      <c r="P546" s="10"/>
      <c r="W546" s="10"/>
    </row>
    <row r="547" spans="1:23" s="9" customFormat="1">
      <c r="A547" s="1"/>
      <c r="B547" s="2"/>
      <c r="C547" s="8"/>
      <c r="J547" s="10"/>
      <c r="M547" s="10"/>
      <c r="P547" s="10"/>
      <c r="W547" s="10"/>
    </row>
    <row r="548" spans="1:23" s="9" customFormat="1">
      <c r="A548" s="1"/>
      <c r="B548" s="2"/>
      <c r="C548" s="8"/>
      <c r="J548" s="10"/>
      <c r="M548" s="10"/>
      <c r="P548" s="10"/>
      <c r="W548" s="10"/>
    </row>
    <row r="549" spans="1:23" s="9" customFormat="1">
      <c r="A549" s="1"/>
      <c r="B549" s="2"/>
      <c r="C549" s="8"/>
      <c r="J549" s="10"/>
      <c r="M549" s="10"/>
      <c r="P549" s="10"/>
      <c r="W549" s="10"/>
    </row>
    <row r="550" spans="1:23" s="9" customFormat="1">
      <c r="A550" s="1"/>
      <c r="B550" s="2"/>
      <c r="C550" s="8"/>
      <c r="J550" s="10"/>
      <c r="M550" s="10"/>
      <c r="P550" s="10"/>
      <c r="W550" s="10"/>
    </row>
    <row r="551" spans="1:23" s="9" customFormat="1">
      <c r="A551" s="1"/>
      <c r="B551" s="2"/>
      <c r="C551" s="8"/>
      <c r="J551" s="10"/>
      <c r="M551" s="10"/>
      <c r="P551" s="10"/>
      <c r="W551" s="10"/>
    </row>
    <row r="552" spans="1:23" s="9" customFormat="1">
      <c r="A552" s="1"/>
      <c r="B552" s="2"/>
      <c r="C552" s="8"/>
      <c r="J552" s="10"/>
      <c r="M552" s="10"/>
      <c r="P552" s="10"/>
      <c r="W552" s="10"/>
    </row>
    <row r="553" spans="1:23" s="9" customFormat="1">
      <c r="A553" s="1"/>
      <c r="B553" s="2"/>
      <c r="C553" s="8"/>
      <c r="J553" s="10"/>
      <c r="M553" s="10"/>
      <c r="P553" s="10"/>
      <c r="W553" s="10"/>
    </row>
    <row r="554" spans="1:23" s="9" customFormat="1">
      <c r="A554" s="1"/>
      <c r="B554" s="2"/>
      <c r="C554" s="8"/>
      <c r="J554" s="10"/>
      <c r="M554" s="10"/>
      <c r="P554" s="10"/>
      <c r="W554" s="10"/>
    </row>
    <row r="555" spans="1:23" s="9" customFormat="1">
      <c r="A555" s="1"/>
      <c r="B555" s="2"/>
      <c r="C555" s="8"/>
      <c r="J555" s="10"/>
      <c r="M555" s="10"/>
      <c r="P555" s="10"/>
      <c r="W555" s="10"/>
    </row>
    <row r="556" spans="1:23" s="9" customFormat="1">
      <c r="A556" s="1"/>
      <c r="B556" s="2"/>
      <c r="C556" s="8"/>
      <c r="J556" s="10"/>
      <c r="M556" s="10"/>
      <c r="P556" s="10"/>
      <c r="W556" s="10"/>
    </row>
    <row r="557" spans="1:23" s="9" customFormat="1">
      <c r="A557" s="1"/>
      <c r="B557" s="2"/>
      <c r="C557" s="8"/>
      <c r="J557" s="10"/>
      <c r="M557" s="10"/>
      <c r="P557" s="10"/>
      <c r="W557" s="10"/>
    </row>
    <row r="558" spans="1:23" s="9" customFormat="1">
      <c r="A558" s="1"/>
      <c r="B558" s="2"/>
      <c r="C558" s="8"/>
      <c r="J558" s="10"/>
      <c r="M558" s="10"/>
      <c r="P558" s="10"/>
      <c r="W558" s="10"/>
    </row>
    <row r="559" spans="1:23" s="9" customFormat="1">
      <c r="A559" s="1"/>
      <c r="B559" s="2"/>
      <c r="C559" s="8"/>
      <c r="J559" s="10"/>
      <c r="M559" s="10"/>
      <c r="P559" s="10"/>
      <c r="W559" s="10"/>
    </row>
    <row r="560" spans="1:23" s="9" customFormat="1">
      <c r="A560" s="1"/>
      <c r="B560" s="2"/>
      <c r="C560" s="8"/>
      <c r="J560" s="10"/>
      <c r="M560" s="10"/>
      <c r="P560" s="10"/>
      <c r="W560" s="10"/>
    </row>
    <row r="561" spans="1:23" s="9" customFormat="1">
      <c r="A561" s="1"/>
      <c r="B561" s="2"/>
      <c r="C561" s="8"/>
      <c r="J561" s="10"/>
      <c r="M561" s="10"/>
      <c r="P561" s="10"/>
      <c r="W561" s="10"/>
    </row>
    <row r="562" spans="1:23" s="9" customFormat="1">
      <c r="A562" s="1"/>
      <c r="B562" s="2"/>
      <c r="C562" s="8"/>
      <c r="J562" s="10"/>
      <c r="M562" s="10"/>
      <c r="P562" s="10"/>
      <c r="W562" s="10"/>
    </row>
    <row r="563" spans="1:23" s="9" customFormat="1">
      <c r="A563" s="1"/>
      <c r="B563" s="2"/>
      <c r="C563" s="8"/>
      <c r="J563" s="10"/>
      <c r="M563" s="10"/>
      <c r="P563" s="10"/>
      <c r="W563" s="10"/>
    </row>
    <row r="564" spans="1:23" s="9" customFormat="1">
      <c r="A564" s="1"/>
      <c r="B564" s="2"/>
      <c r="C564" s="8"/>
      <c r="J564" s="10"/>
      <c r="M564" s="10"/>
      <c r="P564" s="10"/>
      <c r="W564" s="10"/>
    </row>
    <row r="565" spans="1:23" s="9" customFormat="1">
      <c r="A565" s="1"/>
      <c r="B565" s="2"/>
      <c r="C565" s="8"/>
      <c r="J565" s="10"/>
      <c r="M565" s="10"/>
      <c r="P565" s="10"/>
      <c r="W565" s="10"/>
    </row>
    <row r="566" spans="1:23" s="9" customFormat="1">
      <c r="A566" s="1"/>
      <c r="B566" s="2"/>
      <c r="C566" s="8"/>
      <c r="J566" s="10"/>
      <c r="M566" s="10"/>
      <c r="P566" s="10"/>
      <c r="W566" s="10"/>
    </row>
    <row r="567" spans="1:23" s="9" customFormat="1">
      <c r="A567" s="1"/>
      <c r="B567" s="2"/>
      <c r="C567" s="8"/>
      <c r="J567" s="10"/>
      <c r="M567" s="10"/>
      <c r="P567" s="10"/>
      <c r="W567" s="10"/>
    </row>
    <row r="568" spans="1:23" s="9" customFormat="1">
      <c r="A568" s="1"/>
      <c r="B568" s="2"/>
      <c r="C568" s="8"/>
      <c r="J568" s="10"/>
      <c r="M568" s="10"/>
      <c r="P568" s="10"/>
      <c r="W568" s="10"/>
    </row>
    <row r="569" spans="1:23" s="9" customFormat="1">
      <c r="A569" s="1"/>
      <c r="B569" s="2"/>
      <c r="C569" s="8"/>
      <c r="J569" s="10"/>
      <c r="M569" s="10"/>
      <c r="P569" s="10"/>
      <c r="W569" s="10"/>
    </row>
    <row r="570" spans="1:23" s="9" customFormat="1">
      <c r="A570" s="1"/>
      <c r="B570" s="2"/>
      <c r="C570" s="8"/>
      <c r="J570" s="10"/>
      <c r="M570" s="10"/>
      <c r="P570" s="10"/>
      <c r="W570" s="10"/>
    </row>
    <row r="571" spans="1:23" s="9" customFormat="1">
      <c r="A571" s="1"/>
      <c r="B571" s="2"/>
      <c r="C571" s="8"/>
      <c r="J571" s="10"/>
      <c r="M571" s="10"/>
      <c r="P571" s="10"/>
      <c r="W571" s="10"/>
    </row>
    <row r="572" spans="1:23" s="9" customFormat="1">
      <c r="A572" s="1"/>
      <c r="B572" s="2"/>
      <c r="C572" s="8"/>
      <c r="J572" s="10"/>
      <c r="M572" s="10"/>
      <c r="P572" s="10"/>
      <c r="W572" s="10"/>
    </row>
    <row r="573" spans="1:23" s="9" customFormat="1">
      <c r="A573" s="1"/>
      <c r="B573" s="2"/>
      <c r="C573" s="8"/>
      <c r="J573" s="10"/>
      <c r="M573" s="10"/>
      <c r="P573" s="10"/>
      <c r="W573" s="10"/>
    </row>
    <row r="574" spans="1:23" s="9" customFormat="1">
      <c r="A574" s="1"/>
      <c r="B574" s="2"/>
      <c r="C574" s="8"/>
      <c r="J574" s="10"/>
      <c r="M574" s="10"/>
      <c r="P574" s="10"/>
      <c r="W574" s="10"/>
    </row>
    <row r="575" spans="1:23" s="9" customFormat="1">
      <c r="A575" s="1"/>
      <c r="B575" s="2"/>
      <c r="C575" s="8"/>
      <c r="J575" s="10"/>
      <c r="M575" s="10"/>
      <c r="P575" s="10"/>
      <c r="W575" s="10"/>
    </row>
    <row r="576" spans="1:23" s="9" customFormat="1">
      <c r="A576" s="1"/>
      <c r="B576" s="2"/>
      <c r="C576" s="8"/>
      <c r="J576" s="10"/>
      <c r="M576" s="10"/>
      <c r="P576" s="10"/>
      <c r="W576" s="10"/>
    </row>
    <row r="577" spans="1:23" s="9" customFormat="1">
      <c r="A577" s="1"/>
      <c r="B577" s="2"/>
      <c r="C577" s="8"/>
      <c r="J577" s="10"/>
      <c r="M577" s="10"/>
      <c r="P577" s="10"/>
      <c r="W577" s="10"/>
    </row>
    <row r="578" spans="1:23" s="9" customFormat="1">
      <c r="A578" s="1"/>
      <c r="B578" s="2"/>
      <c r="C578" s="8"/>
      <c r="J578" s="10"/>
      <c r="M578" s="10"/>
      <c r="P578" s="10"/>
      <c r="W578" s="10"/>
    </row>
    <row r="579" spans="1:23" s="9" customFormat="1">
      <c r="A579" s="1"/>
      <c r="B579" s="2"/>
      <c r="C579" s="8"/>
      <c r="J579" s="10"/>
      <c r="M579" s="10"/>
      <c r="P579" s="10"/>
      <c r="W579" s="10"/>
    </row>
    <row r="580" spans="1:23" s="9" customFormat="1">
      <c r="A580" s="1"/>
      <c r="B580" s="2"/>
      <c r="C580" s="8"/>
      <c r="J580" s="10"/>
      <c r="M580" s="10"/>
      <c r="P580" s="10"/>
      <c r="W580" s="10"/>
    </row>
    <row r="581" spans="1:23" s="9" customFormat="1">
      <c r="A581" s="1"/>
      <c r="B581" s="2"/>
      <c r="C581" s="8"/>
      <c r="J581" s="10"/>
      <c r="M581" s="10"/>
      <c r="P581" s="10"/>
      <c r="W581" s="10"/>
    </row>
    <row r="582" spans="1:23" s="9" customFormat="1">
      <c r="A582" s="1"/>
      <c r="B582" s="2"/>
      <c r="C582" s="8"/>
      <c r="J582" s="10"/>
      <c r="M582" s="10"/>
      <c r="P582" s="10"/>
      <c r="W582" s="10"/>
    </row>
    <row r="583" spans="1:23" s="9" customFormat="1">
      <c r="A583" s="1"/>
      <c r="B583" s="2"/>
      <c r="C583" s="8"/>
      <c r="J583" s="10"/>
      <c r="M583" s="10"/>
      <c r="P583" s="10"/>
      <c r="W583" s="10"/>
    </row>
    <row r="584" spans="1:23" s="9" customFormat="1">
      <c r="A584" s="1"/>
      <c r="B584" s="2"/>
      <c r="C584" s="8"/>
      <c r="J584" s="10"/>
      <c r="M584" s="10"/>
      <c r="P584" s="10"/>
      <c r="W584" s="10"/>
    </row>
    <row r="585" spans="1:23" s="9" customFormat="1">
      <c r="A585" s="1"/>
      <c r="B585" s="2"/>
      <c r="C585" s="8"/>
      <c r="J585" s="10"/>
      <c r="M585" s="10"/>
      <c r="P585" s="10"/>
      <c r="W585" s="10"/>
    </row>
    <row r="586" spans="1:23" s="9" customFormat="1">
      <c r="A586" s="1"/>
      <c r="B586" s="2"/>
      <c r="C586" s="8"/>
      <c r="J586" s="10"/>
      <c r="M586" s="10"/>
      <c r="P586" s="10"/>
      <c r="W586" s="10"/>
    </row>
    <row r="587" spans="1:23" s="9" customFormat="1">
      <c r="A587" s="1"/>
      <c r="B587" s="2"/>
      <c r="C587" s="8"/>
      <c r="J587" s="10"/>
      <c r="M587" s="10"/>
      <c r="P587" s="10"/>
      <c r="W587" s="10"/>
    </row>
    <row r="588" spans="1:23" s="9" customFormat="1">
      <c r="A588" s="1"/>
      <c r="B588" s="2"/>
      <c r="C588" s="8"/>
      <c r="J588" s="10"/>
      <c r="M588" s="10"/>
      <c r="P588" s="10"/>
      <c r="W588" s="10"/>
    </row>
    <row r="589" spans="1:23" s="9" customFormat="1">
      <c r="A589" s="1"/>
      <c r="B589" s="2"/>
      <c r="C589" s="8"/>
      <c r="J589" s="10"/>
      <c r="M589" s="10"/>
      <c r="P589" s="10"/>
      <c r="W589" s="10"/>
    </row>
    <row r="590" spans="1:23" s="9" customFormat="1">
      <c r="A590" s="1"/>
      <c r="B590" s="2"/>
      <c r="C590" s="8"/>
      <c r="J590" s="10"/>
      <c r="M590" s="10"/>
      <c r="P590" s="10"/>
      <c r="W590" s="10"/>
    </row>
    <row r="591" spans="1:23" s="9" customFormat="1">
      <c r="A591" s="1"/>
      <c r="B591" s="2"/>
      <c r="C591" s="8"/>
      <c r="J591" s="10"/>
      <c r="M591" s="10"/>
      <c r="P591" s="10"/>
      <c r="W591" s="10"/>
    </row>
    <row r="592" spans="1:23" s="9" customFormat="1">
      <c r="A592" s="1"/>
      <c r="B592" s="2"/>
      <c r="C592" s="8"/>
      <c r="J592" s="10"/>
      <c r="M592" s="10"/>
      <c r="P592" s="10"/>
      <c r="W592" s="10"/>
    </row>
    <row r="593" spans="1:23" s="9" customFormat="1">
      <c r="A593" s="1"/>
      <c r="B593" s="2"/>
      <c r="C593" s="8"/>
      <c r="J593" s="10"/>
      <c r="M593" s="10"/>
      <c r="P593" s="10"/>
      <c r="W593" s="10"/>
    </row>
    <row r="594" spans="1:23" s="9" customFormat="1">
      <c r="A594" s="1"/>
      <c r="B594" s="2"/>
      <c r="C594" s="8"/>
      <c r="J594" s="10"/>
      <c r="M594" s="10"/>
      <c r="P594" s="10"/>
      <c r="W594" s="10"/>
    </row>
    <row r="595" spans="1:23" s="9" customFormat="1">
      <c r="A595" s="1"/>
      <c r="B595" s="2"/>
      <c r="C595" s="8"/>
      <c r="J595" s="10"/>
      <c r="M595" s="10"/>
      <c r="P595" s="10"/>
      <c r="W595" s="10"/>
    </row>
    <row r="596" spans="1:23" s="9" customFormat="1">
      <c r="A596" s="1"/>
      <c r="B596" s="2"/>
      <c r="C596" s="8"/>
      <c r="J596" s="10"/>
      <c r="M596" s="10"/>
      <c r="P596" s="10"/>
      <c r="W596" s="10"/>
    </row>
    <row r="597" spans="1:23" s="9" customFormat="1">
      <c r="A597" s="1"/>
      <c r="B597" s="2"/>
      <c r="C597" s="8"/>
      <c r="J597" s="10"/>
      <c r="M597" s="10"/>
      <c r="P597" s="10"/>
      <c r="W597" s="10"/>
    </row>
    <row r="598" spans="1:23" s="9" customFormat="1">
      <c r="A598" s="1"/>
      <c r="B598" s="2"/>
      <c r="C598" s="8"/>
      <c r="J598" s="10"/>
      <c r="M598" s="10"/>
      <c r="P598" s="10"/>
      <c r="W598" s="10"/>
    </row>
    <row r="599" spans="1:23" s="9" customFormat="1">
      <c r="A599" s="1"/>
      <c r="B599" s="2"/>
      <c r="C599" s="8"/>
      <c r="J599" s="10"/>
      <c r="M599" s="10"/>
      <c r="P599" s="10"/>
      <c r="W599" s="10"/>
    </row>
    <row r="600" spans="1:23" s="9" customFormat="1">
      <c r="A600" s="1"/>
      <c r="B600" s="2"/>
      <c r="C600" s="8"/>
      <c r="J600" s="10"/>
      <c r="M600" s="10"/>
      <c r="P600" s="10"/>
      <c r="W600" s="10"/>
    </row>
    <row r="601" spans="1:23" s="9" customFormat="1">
      <c r="A601" s="1"/>
      <c r="B601" s="2"/>
      <c r="C601" s="8"/>
      <c r="J601" s="10"/>
      <c r="M601" s="10"/>
      <c r="P601" s="10"/>
      <c r="W601" s="10"/>
    </row>
    <row r="602" spans="1:23" s="9" customFormat="1">
      <c r="A602" s="1"/>
      <c r="B602" s="2"/>
      <c r="C602" s="8"/>
      <c r="J602" s="10"/>
      <c r="M602" s="10"/>
      <c r="P602" s="10"/>
      <c r="W602" s="10"/>
    </row>
    <row r="603" spans="1:23" s="9" customFormat="1">
      <c r="A603" s="1"/>
      <c r="B603" s="2"/>
      <c r="C603" s="8"/>
      <c r="J603" s="10"/>
      <c r="M603" s="10"/>
      <c r="P603" s="10"/>
      <c r="W603" s="10"/>
    </row>
    <row r="604" spans="1:23" s="9" customFormat="1">
      <c r="A604" s="1"/>
      <c r="B604" s="2"/>
      <c r="C604" s="8"/>
      <c r="J604" s="10"/>
      <c r="M604" s="10"/>
      <c r="P604" s="10"/>
      <c r="W604" s="10"/>
    </row>
    <row r="605" spans="1:23" s="9" customFormat="1">
      <c r="A605" s="1"/>
      <c r="B605" s="2"/>
      <c r="C605" s="8"/>
      <c r="J605" s="10"/>
      <c r="M605" s="10"/>
      <c r="P605" s="10"/>
      <c r="W605" s="10"/>
    </row>
    <row r="606" spans="1:23" s="9" customFormat="1">
      <c r="A606" s="1"/>
      <c r="B606" s="2"/>
      <c r="C606" s="8"/>
      <c r="J606" s="10"/>
      <c r="M606" s="10"/>
      <c r="P606" s="10"/>
      <c r="W606" s="10"/>
    </row>
    <row r="607" spans="1:23" s="9" customFormat="1">
      <c r="A607" s="1"/>
      <c r="B607" s="2"/>
      <c r="C607" s="8"/>
      <c r="J607" s="10"/>
      <c r="M607" s="10"/>
      <c r="P607" s="10"/>
      <c r="W607" s="10"/>
    </row>
    <row r="608" spans="1:23" s="9" customFormat="1">
      <c r="A608" s="1"/>
      <c r="B608" s="2"/>
      <c r="C608" s="8"/>
      <c r="J608" s="10"/>
      <c r="M608" s="10"/>
      <c r="P608" s="10"/>
      <c r="W608" s="10"/>
    </row>
    <row r="609" spans="1:23" s="9" customFormat="1">
      <c r="A609" s="1"/>
      <c r="B609" s="2"/>
      <c r="C609" s="8"/>
      <c r="J609" s="10"/>
      <c r="M609" s="10"/>
      <c r="P609" s="10"/>
      <c r="W609" s="10"/>
    </row>
    <row r="610" spans="1:23" s="9" customFormat="1">
      <c r="A610" s="1"/>
      <c r="B610" s="2"/>
      <c r="C610" s="8"/>
      <c r="J610" s="10"/>
      <c r="M610" s="10"/>
      <c r="P610" s="10"/>
      <c r="W610" s="10"/>
    </row>
    <row r="611" spans="1:23" s="9" customFormat="1">
      <c r="A611" s="1"/>
      <c r="B611" s="2"/>
      <c r="C611" s="8"/>
      <c r="J611" s="10"/>
      <c r="M611" s="10"/>
      <c r="P611" s="10"/>
      <c r="W611" s="10"/>
    </row>
    <row r="612" spans="1:23" s="9" customFormat="1">
      <c r="A612" s="1"/>
      <c r="B612" s="2"/>
      <c r="C612" s="8"/>
      <c r="J612" s="10"/>
      <c r="M612" s="10"/>
      <c r="P612" s="10"/>
      <c r="W612" s="10"/>
    </row>
    <row r="613" spans="1:23" s="9" customFormat="1">
      <c r="A613" s="1"/>
      <c r="B613" s="2"/>
      <c r="C613" s="8"/>
      <c r="J613" s="10"/>
      <c r="M613" s="10"/>
      <c r="P613" s="10"/>
      <c r="W613" s="10"/>
    </row>
    <row r="614" spans="1:23" s="9" customFormat="1">
      <c r="A614" s="1"/>
      <c r="B614" s="2"/>
      <c r="C614" s="8"/>
      <c r="J614" s="10"/>
      <c r="M614" s="10"/>
      <c r="P614" s="10"/>
      <c r="W614" s="10"/>
    </row>
    <row r="615" spans="1:23" s="9" customFormat="1">
      <c r="A615" s="1"/>
      <c r="B615" s="2"/>
      <c r="C615" s="8"/>
      <c r="J615" s="10"/>
      <c r="M615" s="10"/>
      <c r="P615" s="10"/>
      <c r="W615" s="10"/>
    </row>
    <row r="616" spans="1:23" s="9" customFormat="1">
      <c r="A616" s="1"/>
      <c r="B616" s="2"/>
      <c r="C616" s="8"/>
      <c r="J616" s="10"/>
      <c r="M616" s="10"/>
      <c r="P616" s="10"/>
      <c r="W616" s="10"/>
    </row>
    <row r="617" spans="1:23" s="9" customFormat="1">
      <c r="A617" s="1"/>
      <c r="B617" s="2"/>
      <c r="C617" s="8"/>
      <c r="J617" s="10"/>
      <c r="M617" s="10"/>
      <c r="P617" s="10"/>
      <c r="W617" s="10"/>
    </row>
    <row r="618" spans="1:23" s="9" customFormat="1">
      <c r="A618" s="1"/>
      <c r="B618" s="2"/>
      <c r="C618" s="8"/>
      <c r="J618" s="10"/>
      <c r="M618" s="10"/>
      <c r="P618" s="10"/>
      <c r="W618" s="10"/>
    </row>
    <row r="619" spans="1:23" s="9" customFormat="1">
      <c r="A619" s="1"/>
      <c r="B619" s="2"/>
      <c r="C619" s="8"/>
      <c r="J619" s="10"/>
      <c r="M619" s="10"/>
      <c r="P619" s="10"/>
      <c r="W619" s="10"/>
    </row>
    <row r="620" spans="1:23" s="9" customFormat="1">
      <c r="A620" s="1"/>
      <c r="B620" s="2"/>
      <c r="C620" s="8"/>
      <c r="J620" s="10"/>
      <c r="M620" s="10"/>
      <c r="P620" s="10"/>
      <c r="W620" s="10"/>
    </row>
    <row r="621" spans="1:23" s="9" customFormat="1">
      <c r="A621" s="1"/>
      <c r="B621" s="2"/>
      <c r="C621" s="8"/>
      <c r="J621" s="10"/>
      <c r="M621" s="10"/>
      <c r="P621" s="10"/>
      <c r="W621" s="10"/>
    </row>
    <row r="622" spans="1:23" s="9" customFormat="1">
      <c r="A622" s="1"/>
      <c r="B622" s="2"/>
      <c r="C622" s="8"/>
      <c r="J622" s="10"/>
      <c r="M622" s="10"/>
      <c r="P622" s="10"/>
      <c r="W622" s="10"/>
    </row>
    <row r="623" spans="1:23" s="9" customFormat="1">
      <c r="A623" s="1"/>
      <c r="B623" s="2"/>
      <c r="C623" s="8"/>
      <c r="J623" s="10"/>
      <c r="M623" s="10"/>
      <c r="P623" s="10"/>
      <c r="W623" s="10"/>
    </row>
    <row r="624" spans="1:23" s="9" customFormat="1">
      <c r="A624" s="1"/>
      <c r="B624" s="2"/>
      <c r="C624" s="8"/>
      <c r="J624" s="10"/>
      <c r="M624" s="10"/>
      <c r="P624" s="10"/>
      <c r="W624" s="10"/>
    </row>
    <row r="625" spans="1:23" s="9" customFormat="1">
      <c r="A625" s="1"/>
      <c r="B625" s="2"/>
      <c r="C625" s="8"/>
      <c r="J625" s="10"/>
      <c r="M625" s="10"/>
      <c r="P625" s="10"/>
      <c r="W625" s="10"/>
    </row>
    <row r="626" spans="1:23" s="9" customFormat="1">
      <c r="A626" s="1"/>
      <c r="B626" s="2"/>
      <c r="C626" s="8"/>
      <c r="J626" s="10"/>
      <c r="M626" s="10"/>
      <c r="P626" s="10"/>
      <c r="W626" s="10"/>
    </row>
    <row r="627" spans="1:23" s="9" customFormat="1">
      <c r="A627" s="1"/>
      <c r="B627" s="2"/>
      <c r="C627" s="8"/>
      <c r="J627" s="10"/>
      <c r="M627" s="10"/>
      <c r="P627" s="10"/>
      <c r="W627" s="10"/>
    </row>
    <row r="628" spans="1:23" s="9" customFormat="1">
      <c r="A628" s="1"/>
      <c r="B628" s="2"/>
      <c r="C628" s="8"/>
      <c r="J628" s="10"/>
      <c r="M628" s="10"/>
      <c r="P628" s="10"/>
      <c r="W628" s="10"/>
    </row>
    <row r="629" spans="1:23" s="9" customFormat="1">
      <c r="A629" s="1"/>
      <c r="B629" s="2"/>
      <c r="C629" s="8"/>
      <c r="J629" s="10"/>
      <c r="M629" s="10"/>
      <c r="P629" s="10"/>
      <c r="W629" s="10"/>
    </row>
    <row r="630" spans="1:23" s="9" customFormat="1">
      <c r="A630" s="1"/>
      <c r="B630" s="2"/>
      <c r="C630" s="8"/>
      <c r="J630" s="10"/>
      <c r="M630" s="10"/>
      <c r="P630" s="10"/>
      <c r="W630" s="10"/>
    </row>
    <row r="631" spans="1:23" s="9" customFormat="1">
      <c r="A631" s="1"/>
      <c r="B631" s="2"/>
      <c r="C631" s="8"/>
      <c r="J631" s="10"/>
      <c r="M631" s="10"/>
      <c r="P631" s="10"/>
      <c r="W631" s="10"/>
    </row>
    <row r="632" spans="1:23" s="9" customFormat="1">
      <c r="A632" s="1"/>
      <c r="B632" s="2"/>
      <c r="C632" s="8"/>
      <c r="J632" s="10"/>
      <c r="M632" s="10"/>
      <c r="P632" s="10"/>
      <c r="W632" s="10"/>
    </row>
    <row r="633" spans="1:23" s="9" customFormat="1">
      <c r="A633" s="1"/>
      <c r="B633" s="2"/>
      <c r="C633" s="8"/>
      <c r="J633" s="10"/>
      <c r="M633" s="10"/>
      <c r="P633" s="10"/>
      <c r="W633" s="10"/>
    </row>
    <row r="634" spans="1:23" s="9" customFormat="1">
      <c r="A634" s="1"/>
      <c r="B634" s="2"/>
      <c r="C634" s="8"/>
      <c r="J634" s="10"/>
      <c r="M634" s="10"/>
      <c r="P634" s="10"/>
      <c r="W634" s="10"/>
    </row>
    <row r="635" spans="1:23" s="9" customFormat="1">
      <c r="A635" s="1"/>
      <c r="B635" s="2"/>
      <c r="C635" s="8"/>
      <c r="J635" s="10"/>
      <c r="M635" s="10"/>
      <c r="P635" s="10"/>
      <c r="W635" s="10"/>
    </row>
    <row r="636" spans="1:23" s="9" customFormat="1">
      <c r="A636" s="1"/>
      <c r="B636" s="2"/>
      <c r="C636" s="8"/>
      <c r="J636" s="10"/>
      <c r="M636" s="10"/>
      <c r="P636" s="10"/>
      <c r="W636" s="10"/>
    </row>
    <row r="637" spans="1:23" s="9" customFormat="1">
      <c r="A637" s="1"/>
      <c r="B637" s="2"/>
      <c r="C637" s="8"/>
      <c r="J637" s="10"/>
      <c r="M637" s="10"/>
      <c r="P637" s="10"/>
      <c r="W637" s="10"/>
    </row>
    <row r="638" spans="1:23" s="9" customFormat="1">
      <c r="A638" s="1"/>
      <c r="B638" s="2"/>
      <c r="C638" s="8"/>
      <c r="J638" s="10"/>
      <c r="M638" s="10"/>
      <c r="P638" s="10"/>
      <c r="W638" s="10"/>
    </row>
    <row r="639" spans="1:23" s="9" customFormat="1">
      <c r="A639" s="1"/>
      <c r="B639" s="2"/>
      <c r="C639" s="8"/>
      <c r="J639" s="10"/>
      <c r="M639" s="10"/>
      <c r="P639" s="10"/>
      <c r="W639" s="10"/>
    </row>
    <row r="640" spans="1:23" s="9" customFormat="1">
      <c r="A640" s="1"/>
      <c r="B640" s="2"/>
      <c r="C640" s="8"/>
      <c r="J640" s="10"/>
      <c r="M640" s="10"/>
      <c r="P640" s="10"/>
      <c r="W640" s="10"/>
    </row>
    <row r="641" spans="1:23" s="9" customFormat="1">
      <c r="A641" s="1"/>
      <c r="B641" s="2"/>
      <c r="C641" s="8"/>
      <c r="J641" s="10"/>
      <c r="M641" s="10"/>
      <c r="P641" s="10"/>
      <c r="W641" s="10"/>
    </row>
    <row r="642" spans="1:23" s="9" customFormat="1">
      <c r="A642" s="1"/>
      <c r="B642" s="2"/>
      <c r="C642" s="8"/>
      <c r="J642" s="10"/>
      <c r="M642" s="10"/>
      <c r="P642" s="10"/>
      <c r="W642" s="10"/>
    </row>
    <row r="643" spans="1:23" s="9" customFormat="1">
      <c r="A643" s="1"/>
      <c r="B643" s="2"/>
      <c r="C643" s="8"/>
      <c r="J643" s="10"/>
      <c r="M643" s="10"/>
      <c r="P643" s="10"/>
      <c r="W643" s="10"/>
    </row>
    <row r="644" spans="1:23" s="9" customFormat="1">
      <c r="A644" s="1"/>
      <c r="B644" s="2"/>
      <c r="C644" s="8"/>
      <c r="J644" s="10"/>
      <c r="M644" s="10"/>
      <c r="P644" s="10"/>
      <c r="W644" s="10"/>
    </row>
    <row r="645" spans="1:23" s="9" customFormat="1">
      <c r="A645" s="1"/>
      <c r="B645" s="2"/>
      <c r="C645" s="8"/>
      <c r="J645" s="10"/>
      <c r="M645" s="10"/>
      <c r="P645" s="10"/>
      <c r="W645" s="10"/>
    </row>
    <row r="646" spans="1:23" s="9" customFormat="1">
      <c r="A646" s="1"/>
      <c r="B646" s="2"/>
      <c r="C646" s="8"/>
      <c r="J646" s="10"/>
      <c r="M646" s="10"/>
      <c r="P646" s="10"/>
      <c r="W646" s="10"/>
    </row>
    <row r="647" spans="1:23" s="9" customFormat="1">
      <c r="A647" s="1"/>
      <c r="B647" s="2"/>
      <c r="C647" s="8"/>
      <c r="J647" s="10"/>
      <c r="M647" s="10"/>
      <c r="P647" s="10"/>
      <c r="W647" s="10"/>
    </row>
    <row r="648" spans="1:23" s="9" customFormat="1">
      <c r="A648" s="1"/>
      <c r="B648" s="2"/>
      <c r="C648" s="8"/>
      <c r="J648" s="10"/>
      <c r="M648" s="10"/>
      <c r="P648" s="10"/>
      <c r="W648" s="10"/>
    </row>
    <row r="649" spans="1:23" s="9" customFormat="1">
      <c r="A649" s="1"/>
      <c r="B649" s="2"/>
      <c r="C649" s="8"/>
      <c r="J649" s="10"/>
      <c r="M649" s="10"/>
      <c r="P649" s="10"/>
      <c r="W649" s="10"/>
    </row>
    <row r="650" spans="1:23" s="9" customFormat="1">
      <c r="A650" s="1"/>
      <c r="B650" s="2"/>
      <c r="C650" s="8"/>
      <c r="J650" s="10"/>
      <c r="M650" s="10"/>
      <c r="P650" s="10"/>
      <c r="W650" s="10"/>
    </row>
    <row r="651" spans="1:23" s="9" customFormat="1">
      <c r="A651" s="1"/>
      <c r="B651" s="2"/>
      <c r="C651" s="8"/>
      <c r="J651" s="10"/>
      <c r="M651" s="10"/>
      <c r="P651" s="10"/>
      <c r="W651" s="10"/>
    </row>
    <row r="652" spans="1:23" s="9" customFormat="1">
      <c r="A652" s="1"/>
      <c r="B652" s="2"/>
      <c r="C652" s="8"/>
      <c r="J652" s="10"/>
      <c r="M652" s="10"/>
      <c r="P652" s="10"/>
      <c r="W652" s="10"/>
    </row>
    <row r="653" spans="1:23" s="9" customFormat="1">
      <c r="A653" s="1"/>
      <c r="B653" s="2"/>
      <c r="C653" s="8"/>
      <c r="J653" s="10"/>
      <c r="M653" s="10"/>
      <c r="P653" s="10"/>
      <c r="W653" s="10"/>
    </row>
    <row r="654" spans="1:23" s="9" customFormat="1">
      <c r="A654" s="1"/>
      <c r="B654" s="2"/>
      <c r="C654" s="8"/>
      <c r="J654" s="10"/>
      <c r="M654" s="10"/>
      <c r="P654" s="10"/>
      <c r="W654" s="10"/>
    </row>
    <row r="655" spans="1:23" s="9" customFormat="1">
      <c r="A655" s="1"/>
      <c r="B655" s="2"/>
      <c r="C655" s="8"/>
      <c r="J655" s="10"/>
      <c r="M655" s="10"/>
      <c r="P655" s="10"/>
      <c r="W655" s="10"/>
    </row>
    <row r="656" spans="1:23" s="9" customFormat="1">
      <c r="A656" s="1"/>
      <c r="B656" s="2"/>
      <c r="C656" s="8"/>
      <c r="J656" s="10"/>
      <c r="M656" s="10"/>
      <c r="P656" s="10"/>
      <c r="W656" s="10"/>
    </row>
    <row r="657" spans="1:23" s="9" customFormat="1">
      <c r="A657" s="1"/>
      <c r="B657" s="2"/>
      <c r="C657" s="8"/>
      <c r="J657" s="10"/>
      <c r="M657" s="10"/>
      <c r="P657" s="10"/>
      <c r="W657" s="10"/>
    </row>
    <row r="658" spans="1:23" s="9" customFormat="1">
      <c r="A658" s="1"/>
      <c r="B658" s="2"/>
      <c r="C658" s="8"/>
      <c r="J658" s="10"/>
      <c r="M658" s="10"/>
      <c r="P658" s="10"/>
      <c r="W658" s="10"/>
    </row>
    <row r="659" spans="1:23" s="9" customFormat="1">
      <c r="A659" s="1"/>
      <c r="B659" s="2"/>
      <c r="C659" s="8"/>
      <c r="J659" s="10"/>
      <c r="M659" s="10"/>
      <c r="P659" s="10"/>
      <c r="W659" s="10"/>
    </row>
    <row r="660" spans="1:23" s="9" customFormat="1">
      <c r="A660" s="1"/>
      <c r="B660" s="2"/>
      <c r="C660" s="8"/>
      <c r="J660" s="10"/>
      <c r="M660" s="10"/>
      <c r="P660" s="10"/>
      <c r="W660" s="10"/>
    </row>
    <row r="661" spans="1:23" s="9" customFormat="1">
      <c r="A661" s="1"/>
      <c r="B661" s="2"/>
      <c r="C661" s="8"/>
      <c r="J661" s="10"/>
      <c r="M661" s="10"/>
      <c r="P661" s="10"/>
      <c r="W661" s="10"/>
    </row>
    <row r="662" spans="1:23" s="9" customFormat="1">
      <c r="A662" s="1"/>
      <c r="B662" s="2"/>
      <c r="C662" s="8"/>
      <c r="J662" s="10"/>
      <c r="M662" s="10"/>
      <c r="P662" s="10"/>
      <c r="W662" s="10"/>
    </row>
    <row r="663" spans="1:23" s="9" customFormat="1">
      <c r="A663" s="1"/>
      <c r="B663" s="2"/>
      <c r="C663" s="8"/>
      <c r="J663" s="10"/>
      <c r="M663" s="10"/>
      <c r="P663" s="10"/>
      <c r="W663" s="10"/>
    </row>
    <row r="664" spans="1:23" s="9" customFormat="1">
      <c r="A664" s="1"/>
      <c r="B664" s="2"/>
      <c r="C664" s="8"/>
      <c r="J664" s="10"/>
      <c r="M664" s="10"/>
      <c r="P664" s="10"/>
      <c r="W664" s="10"/>
    </row>
    <row r="665" spans="1:23" s="9" customFormat="1">
      <c r="A665" s="1"/>
      <c r="B665" s="2"/>
      <c r="C665" s="8"/>
      <c r="J665" s="10"/>
      <c r="M665" s="10"/>
      <c r="P665" s="10"/>
      <c r="W665" s="10"/>
    </row>
    <row r="666" spans="1:23" s="9" customFormat="1">
      <c r="A666" s="1"/>
      <c r="B666" s="2"/>
      <c r="C666" s="8"/>
      <c r="J666" s="10"/>
      <c r="M666" s="10"/>
      <c r="P666" s="10"/>
      <c r="W666" s="10"/>
    </row>
    <row r="667" spans="1:23" s="9" customFormat="1">
      <c r="A667" s="1"/>
      <c r="B667" s="2"/>
      <c r="C667" s="8"/>
      <c r="J667" s="10"/>
      <c r="M667" s="10"/>
      <c r="P667" s="10"/>
      <c r="W667" s="10"/>
    </row>
    <row r="668" spans="1:23" s="9" customFormat="1">
      <c r="A668" s="1"/>
      <c r="B668" s="2"/>
      <c r="C668" s="8"/>
      <c r="J668" s="10"/>
      <c r="M668" s="10"/>
      <c r="P668" s="10"/>
      <c r="W668" s="10"/>
    </row>
    <row r="669" spans="1:23" s="9" customFormat="1">
      <c r="A669" s="1"/>
      <c r="B669" s="2"/>
      <c r="C669" s="8"/>
      <c r="J669" s="10"/>
      <c r="M669" s="10"/>
      <c r="P669" s="10"/>
      <c r="W669" s="10"/>
    </row>
    <row r="670" spans="1:23" s="9" customFormat="1">
      <c r="A670" s="1"/>
      <c r="B670" s="2"/>
      <c r="C670" s="8"/>
      <c r="J670" s="10"/>
      <c r="M670" s="10"/>
      <c r="P670" s="10"/>
      <c r="W670" s="10"/>
    </row>
    <row r="671" spans="1:23" s="9" customFormat="1">
      <c r="A671" s="1"/>
      <c r="B671" s="2"/>
      <c r="C671" s="8"/>
      <c r="J671" s="10"/>
      <c r="M671" s="10"/>
      <c r="P671" s="10"/>
      <c r="W671" s="10"/>
    </row>
    <row r="672" spans="1:23" s="9" customFormat="1">
      <c r="A672" s="1"/>
      <c r="B672" s="2"/>
      <c r="C672" s="8"/>
      <c r="J672" s="10"/>
      <c r="M672" s="10"/>
      <c r="P672" s="10"/>
      <c r="W672" s="10"/>
    </row>
    <row r="673" spans="1:23" s="9" customFormat="1">
      <c r="A673" s="1"/>
      <c r="B673" s="2"/>
      <c r="C673" s="8"/>
      <c r="J673" s="10"/>
      <c r="M673" s="10"/>
      <c r="P673" s="10"/>
      <c r="W673" s="10"/>
    </row>
    <row r="674" spans="1:23" s="9" customFormat="1">
      <c r="A674" s="1"/>
      <c r="B674" s="2"/>
      <c r="C674" s="8"/>
      <c r="J674" s="10"/>
      <c r="M674" s="10"/>
      <c r="P674" s="10"/>
      <c r="W674" s="10"/>
    </row>
    <row r="675" spans="1:23" s="9" customFormat="1">
      <c r="A675" s="1"/>
      <c r="B675" s="2"/>
      <c r="C675" s="8"/>
      <c r="J675" s="10"/>
      <c r="M675" s="10"/>
      <c r="P675" s="10"/>
      <c r="W675" s="10"/>
    </row>
    <row r="676" spans="1:23" s="9" customFormat="1">
      <c r="A676" s="1"/>
      <c r="B676" s="2"/>
      <c r="C676" s="8"/>
      <c r="J676" s="10"/>
      <c r="M676" s="10"/>
      <c r="P676" s="10"/>
      <c r="W676" s="10"/>
    </row>
    <row r="677" spans="1:23" s="9" customFormat="1">
      <c r="A677" s="1"/>
      <c r="B677" s="2"/>
      <c r="C677" s="8"/>
      <c r="J677" s="10"/>
      <c r="M677" s="10"/>
      <c r="P677" s="10"/>
      <c r="W677" s="10"/>
    </row>
    <row r="678" spans="1:23" s="9" customFormat="1">
      <c r="A678" s="1"/>
      <c r="B678" s="2"/>
      <c r="C678" s="8"/>
      <c r="J678" s="10"/>
      <c r="M678" s="10"/>
      <c r="P678" s="10"/>
      <c r="W678" s="10"/>
    </row>
    <row r="679" spans="1:23" s="9" customFormat="1">
      <c r="A679" s="1"/>
      <c r="B679" s="2"/>
      <c r="C679" s="8"/>
      <c r="J679" s="10"/>
      <c r="M679" s="10"/>
      <c r="P679" s="10"/>
      <c r="W679" s="10"/>
    </row>
    <row r="680" spans="1:23" s="9" customFormat="1">
      <c r="A680" s="1"/>
      <c r="B680" s="2"/>
      <c r="C680" s="8"/>
      <c r="J680" s="10"/>
      <c r="M680" s="10"/>
      <c r="P680" s="10"/>
      <c r="W680" s="10"/>
    </row>
    <row r="681" spans="1:23" s="9" customFormat="1">
      <c r="A681" s="1"/>
      <c r="B681" s="2"/>
      <c r="C681" s="8"/>
      <c r="J681" s="10"/>
      <c r="M681" s="10"/>
      <c r="P681" s="10"/>
      <c r="W681" s="10"/>
    </row>
    <row r="682" spans="1:23" s="9" customFormat="1">
      <c r="A682" s="1"/>
      <c r="B682" s="2"/>
      <c r="C682" s="8"/>
      <c r="J682" s="10"/>
      <c r="M682" s="10"/>
      <c r="P682" s="10"/>
      <c r="W682" s="10"/>
    </row>
    <row r="683" spans="1:23" s="9" customFormat="1">
      <c r="A683" s="1"/>
      <c r="B683" s="2"/>
      <c r="C683" s="8"/>
      <c r="J683" s="10"/>
      <c r="M683" s="10"/>
      <c r="P683" s="10"/>
      <c r="W683" s="10"/>
    </row>
    <row r="684" spans="1:23" s="9" customFormat="1">
      <c r="A684" s="1"/>
      <c r="B684" s="2"/>
      <c r="C684" s="8"/>
      <c r="J684" s="10"/>
      <c r="M684" s="10"/>
      <c r="P684" s="10"/>
      <c r="W684" s="10"/>
    </row>
    <row r="685" spans="1:23" s="9" customFormat="1">
      <c r="A685" s="1"/>
      <c r="B685" s="2"/>
      <c r="C685" s="8"/>
      <c r="J685" s="10"/>
      <c r="M685" s="10"/>
      <c r="P685" s="10"/>
      <c r="W685" s="10"/>
    </row>
    <row r="686" spans="1:23" s="9" customFormat="1">
      <c r="A686" s="1"/>
      <c r="B686" s="2"/>
      <c r="C686" s="8"/>
      <c r="J686" s="10"/>
      <c r="M686" s="10"/>
      <c r="P686" s="10"/>
      <c r="W686" s="10"/>
    </row>
    <row r="687" spans="1:23" s="9" customFormat="1">
      <c r="A687" s="1"/>
      <c r="B687" s="2"/>
      <c r="C687" s="8"/>
      <c r="J687" s="10"/>
      <c r="M687" s="10"/>
      <c r="P687" s="10"/>
      <c r="W687" s="10"/>
    </row>
    <row r="688" spans="1:23" s="9" customFormat="1">
      <c r="A688" s="1"/>
      <c r="B688" s="2"/>
      <c r="C688" s="8"/>
      <c r="J688" s="10"/>
      <c r="M688" s="10"/>
      <c r="P688" s="10"/>
      <c r="W688" s="10"/>
    </row>
    <row r="689" spans="1:23" s="9" customFormat="1">
      <c r="A689" s="1"/>
      <c r="B689" s="2"/>
      <c r="C689" s="8"/>
      <c r="J689" s="10"/>
      <c r="M689" s="10"/>
      <c r="P689" s="10"/>
      <c r="W689" s="10"/>
    </row>
    <row r="690" spans="1:23" s="9" customFormat="1">
      <c r="A690" s="1"/>
      <c r="B690" s="2"/>
      <c r="C690" s="8"/>
      <c r="J690" s="10"/>
      <c r="M690" s="10"/>
      <c r="P690" s="10"/>
      <c r="W690" s="10"/>
    </row>
    <row r="691" spans="1:23" s="9" customFormat="1">
      <c r="A691" s="1"/>
      <c r="B691" s="2"/>
      <c r="C691" s="8"/>
      <c r="J691" s="10"/>
      <c r="M691" s="10"/>
      <c r="P691" s="10"/>
      <c r="W691" s="10"/>
    </row>
    <row r="692" spans="1:23" s="9" customFormat="1">
      <c r="A692" s="1"/>
      <c r="B692" s="2"/>
      <c r="C692" s="8"/>
      <c r="J692" s="10"/>
      <c r="M692" s="10"/>
      <c r="P692" s="10"/>
      <c r="W692" s="10"/>
    </row>
    <row r="693" spans="1:23" s="9" customFormat="1">
      <c r="A693" s="1"/>
      <c r="B693" s="2"/>
      <c r="C693" s="8"/>
      <c r="J693" s="10"/>
      <c r="M693" s="10"/>
      <c r="P693" s="10"/>
      <c r="W693" s="10"/>
    </row>
    <row r="694" spans="1:23" s="9" customFormat="1">
      <c r="A694" s="1"/>
      <c r="B694" s="2"/>
      <c r="C694" s="8"/>
      <c r="J694" s="10"/>
      <c r="M694" s="10"/>
      <c r="P694" s="10"/>
      <c r="W694" s="10"/>
    </row>
    <row r="695" spans="1:23" s="9" customFormat="1">
      <c r="A695" s="1"/>
      <c r="B695" s="2"/>
      <c r="C695" s="8"/>
      <c r="J695" s="10"/>
      <c r="M695" s="10"/>
      <c r="P695" s="10"/>
      <c r="W695" s="10"/>
    </row>
    <row r="696" spans="1:23" s="9" customFormat="1">
      <c r="A696" s="1"/>
      <c r="B696" s="2"/>
      <c r="C696" s="8"/>
      <c r="J696" s="10"/>
      <c r="M696" s="10"/>
      <c r="P696" s="10"/>
      <c r="W696" s="10"/>
    </row>
    <row r="697" spans="1:23" s="9" customFormat="1">
      <c r="A697" s="1"/>
      <c r="B697" s="2"/>
      <c r="C697" s="8"/>
      <c r="J697" s="10"/>
      <c r="M697" s="10"/>
      <c r="P697" s="10"/>
      <c r="W697" s="10"/>
    </row>
    <row r="698" spans="1:23" s="9" customFormat="1">
      <c r="A698" s="1"/>
      <c r="B698" s="2"/>
      <c r="C698" s="8"/>
      <c r="J698" s="10"/>
      <c r="M698" s="10"/>
      <c r="P698" s="10"/>
      <c r="W698" s="10"/>
    </row>
    <row r="699" spans="1:23" s="9" customFormat="1">
      <c r="A699" s="1"/>
      <c r="B699" s="2"/>
      <c r="C699" s="8"/>
      <c r="J699" s="10"/>
      <c r="M699" s="10"/>
      <c r="P699" s="10"/>
      <c r="W699" s="10"/>
    </row>
    <row r="700" spans="1:23" s="9" customFormat="1">
      <c r="A700" s="1"/>
      <c r="B700" s="2"/>
      <c r="C700" s="8"/>
      <c r="J700" s="10"/>
      <c r="M700" s="10"/>
      <c r="P700" s="10"/>
      <c r="W700" s="10"/>
    </row>
    <row r="701" spans="1:23" s="9" customFormat="1">
      <c r="A701" s="1"/>
      <c r="B701" s="2"/>
      <c r="C701" s="8"/>
      <c r="J701" s="10"/>
      <c r="M701" s="10"/>
      <c r="P701" s="10"/>
      <c r="W701" s="10"/>
    </row>
    <row r="702" spans="1:23" s="9" customFormat="1">
      <c r="A702" s="1"/>
      <c r="B702" s="2"/>
      <c r="C702" s="8"/>
      <c r="J702" s="10"/>
      <c r="M702" s="10"/>
      <c r="P702" s="10"/>
      <c r="W702" s="10"/>
    </row>
    <row r="703" spans="1:23" s="9" customFormat="1">
      <c r="A703" s="1"/>
      <c r="B703" s="2"/>
      <c r="C703" s="8"/>
      <c r="J703" s="10"/>
      <c r="M703" s="10"/>
      <c r="P703" s="10"/>
      <c r="W703" s="10"/>
    </row>
    <row r="704" spans="1:23" s="9" customFormat="1">
      <c r="A704" s="1"/>
      <c r="B704" s="2"/>
      <c r="C704" s="8"/>
      <c r="J704" s="10"/>
      <c r="M704" s="10"/>
      <c r="P704" s="10"/>
      <c r="W704" s="10"/>
    </row>
    <row r="705" spans="1:23" s="9" customFormat="1">
      <c r="A705" s="1"/>
      <c r="B705" s="2"/>
      <c r="C705" s="8"/>
      <c r="J705" s="10"/>
      <c r="M705" s="10"/>
      <c r="P705" s="10"/>
      <c r="W705" s="10"/>
    </row>
    <row r="706" spans="1:23" s="9" customFormat="1">
      <c r="A706" s="1"/>
      <c r="B706" s="2"/>
      <c r="C706" s="8"/>
      <c r="J706" s="10"/>
      <c r="M706" s="10"/>
      <c r="P706" s="10"/>
      <c r="W706" s="10"/>
    </row>
    <row r="707" spans="1:23" s="9" customFormat="1">
      <c r="A707" s="1"/>
      <c r="B707" s="2"/>
      <c r="C707" s="8"/>
      <c r="J707" s="10"/>
      <c r="M707" s="10"/>
      <c r="P707" s="10"/>
      <c r="W707" s="10"/>
    </row>
    <row r="708" spans="1:23" s="9" customFormat="1">
      <c r="A708" s="1"/>
      <c r="B708" s="2"/>
      <c r="C708" s="8"/>
      <c r="J708" s="10"/>
      <c r="M708" s="10"/>
      <c r="P708" s="10"/>
      <c r="W708" s="10"/>
    </row>
    <row r="709" spans="1:23" s="9" customFormat="1">
      <c r="A709" s="1"/>
      <c r="B709" s="2"/>
      <c r="C709" s="8"/>
      <c r="J709" s="10"/>
      <c r="M709" s="10"/>
      <c r="P709" s="10"/>
      <c r="W709" s="10"/>
    </row>
    <row r="710" spans="1:23" s="9" customFormat="1">
      <c r="A710" s="1"/>
      <c r="B710" s="2"/>
      <c r="C710" s="8"/>
      <c r="J710" s="10"/>
      <c r="M710" s="10"/>
      <c r="P710" s="10"/>
      <c r="W710" s="10"/>
    </row>
    <row r="711" spans="1:23" s="9" customFormat="1">
      <c r="A711" s="1"/>
      <c r="B711" s="2"/>
      <c r="C711" s="8"/>
      <c r="J711" s="10"/>
      <c r="M711" s="10"/>
      <c r="P711" s="10"/>
      <c r="W711" s="10"/>
    </row>
    <row r="712" spans="1:23" s="9" customFormat="1">
      <c r="A712" s="1"/>
      <c r="B712" s="2"/>
      <c r="C712" s="8"/>
      <c r="J712" s="10"/>
      <c r="M712" s="10"/>
      <c r="P712" s="10"/>
      <c r="W712" s="10"/>
    </row>
    <row r="713" spans="1:23" s="9" customFormat="1">
      <c r="A713" s="1"/>
      <c r="B713" s="2"/>
      <c r="C713" s="8"/>
      <c r="J713" s="10"/>
      <c r="M713" s="10"/>
      <c r="P713" s="10"/>
      <c r="W713" s="10"/>
    </row>
    <row r="714" spans="1:23" s="9" customFormat="1">
      <c r="A714" s="1"/>
      <c r="B714" s="2"/>
      <c r="C714" s="8"/>
      <c r="J714" s="10"/>
      <c r="M714" s="10"/>
      <c r="P714" s="10"/>
      <c r="W714" s="10"/>
    </row>
    <row r="715" spans="1:23" s="9" customFormat="1">
      <c r="A715" s="1"/>
      <c r="B715" s="2"/>
      <c r="C715" s="8"/>
      <c r="J715" s="10"/>
      <c r="M715" s="10"/>
      <c r="P715" s="10"/>
      <c r="W715" s="10"/>
    </row>
    <row r="716" spans="1:23" s="9" customFormat="1">
      <c r="A716" s="1"/>
      <c r="B716" s="2"/>
      <c r="C716" s="8"/>
      <c r="J716" s="10"/>
      <c r="M716" s="10"/>
      <c r="P716" s="10"/>
      <c r="W716" s="10"/>
    </row>
    <row r="717" spans="1:23" s="9" customFormat="1">
      <c r="A717" s="1"/>
      <c r="B717" s="2"/>
      <c r="C717" s="8"/>
      <c r="J717" s="10"/>
      <c r="M717" s="10"/>
      <c r="P717" s="10"/>
      <c r="W717" s="10"/>
    </row>
    <row r="718" spans="1:23" s="9" customFormat="1">
      <c r="A718" s="1"/>
      <c r="B718" s="2"/>
      <c r="C718" s="8"/>
      <c r="J718" s="10"/>
      <c r="M718" s="10"/>
      <c r="P718" s="10"/>
      <c r="W718" s="10"/>
    </row>
    <row r="719" spans="1:23" s="9" customFormat="1">
      <c r="A719" s="1"/>
      <c r="B719" s="2"/>
      <c r="C719" s="8"/>
      <c r="J719" s="10"/>
      <c r="M719" s="10"/>
      <c r="P719" s="10"/>
      <c r="W719" s="10"/>
    </row>
    <row r="720" spans="1:23" s="9" customFormat="1">
      <c r="A720" s="1"/>
      <c r="B720" s="2"/>
      <c r="C720" s="8"/>
      <c r="J720" s="10"/>
      <c r="M720" s="10"/>
      <c r="P720" s="10"/>
      <c r="W720" s="10"/>
    </row>
    <row r="721" spans="1:23" s="9" customFormat="1">
      <c r="A721" s="1"/>
      <c r="B721" s="2"/>
      <c r="C721" s="8"/>
      <c r="J721" s="10"/>
      <c r="M721" s="10"/>
      <c r="P721" s="10"/>
      <c r="W721" s="10"/>
    </row>
    <row r="722" spans="1:23" s="9" customFormat="1">
      <c r="A722" s="1"/>
      <c r="B722" s="2"/>
      <c r="C722" s="8"/>
      <c r="J722" s="10"/>
      <c r="M722" s="10"/>
      <c r="P722" s="10"/>
      <c r="W722" s="10"/>
    </row>
    <row r="723" spans="1:23" s="9" customFormat="1">
      <c r="A723" s="1"/>
      <c r="B723" s="2"/>
      <c r="C723" s="8"/>
      <c r="J723" s="10"/>
      <c r="M723" s="10"/>
      <c r="P723" s="10"/>
      <c r="W723" s="10"/>
    </row>
    <row r="724" spans="1:23" s="9" customFormat="1">
      <c r="A724" s="1"/>
      <c r="B724" s="2"/>
      <c r="C724" s="8"/>
      <c r="J724" s="10"/>
      <c r="M724" s="10"/>
      <c r="P724" s="10"/>
      <c r="W724" s="10"/>
    </row>
    <row r="725" spans="1:23" s="9" customFormat="1">
      <c r="A725" s="1"/>
      <c r="B725" s="2"/>
      <c r="C725" s="8"/>
      <c r="J725" s="10"/>
      <c r="M725" s="10"/>
      <c r="P725" s="10"/>
      <c r="W725" s="10"/>
    </row>
    <row r="726" spans="1:23" s="9" customFormat="1">
      <c r="A726" s="1"/>
      <c r="B726" s="2"/>
      <c r="C726" s="8"/>
      <c r="J726" s="10"/>
      <c r="M726" s="10"/>
      <c r="P726" s="10"/>
      <c r="W726" s="10"/>
    </row>
    <row r="727" spans="1:23" s="9" customFormat="1">
      <c r="A727" s="1"/>
      <c r="B727" s="2"/>
      <c r="C727" s="8"/>
      <c r="J727" s="10"/>
      <c r="M727" s="10"/>
      <c r="P727" s="10"/>
      <c r="W727" s="10"/>
    </row>
    <row r="728" spans="1:23" s="9" customFormat="1">
      <c r="A728" s="1"/>
      <c r="B728" s="2"/>
      <c r="C728" s="8"/>
      <c r="J728" s="10"/>
      <c r="M728" s="10"/>
      <c r="P728" s="10"/>
      <c r="W728" s="10"/>
    </row>
    <row r="729" spans="1:23" s="9" customFormat="1">
      <c r="A729" s="1"/>
      <c r="B729" s="2"/>
      <c r="C729" s="8"/>
      <c r="J729" s="10"/>
      <c r="M729" s="10"/>
      <c r="P729" s="10"/>
      <c r="W729" s="10"/>
    </row>
    <row r="730" spans="1:23" s="9" customFormat="1">
      <c r="A730" s="1"/>
      <c r="B730" s="2"/>
      <c r="C730" s="8"/>
      <c r="J730" s="10"/>
      <c r="M730" s="10"/>
      <c r="P730" s="10"/>
      <c r="W730" s="10"/>
    </row>
    <row r="731" spans="1:23" s="9" customFormat="1">
      <c r="A731" s="1"/>
      <c r="B731" s="2"/>
      <c r="C731" s="8"/>
      <c r="J731" s="10"/>
      <c r="M731" s="10"/>
      <c r="P731" s="10"/>
      <c r="W731" s="10"/>
    </row>
    <row r="732" spans="1:23" s="9" customFormat="1">
      <c r="A732" s="1"/>
      <c r="B732" s="2"/>
      <c r="C732" s="8"/>
      <c r="J732" s="10"/>
      <c r="M732" s="10"/>
      <c r="P732" s="10"/>
      <c r="W732" s="10"/>
    </row>
    <row r="733" spans="1:23" s="9" customFormat="1">
      <c r="A733" s="1"/>
      <c r="B733" s="2"/>
      <c r="C733" s="8"/>
      <c r="J733" s="10"/>
      <c r="M733" s="10"/>
      <c r="P733" s="10"/>
      <c r="W733" s="10"/>
    </row>
    <row r="734" spans="1:23" s="9" customFormat="1">
      <c r="A734" s="1"/>
      <c r="B734" s="2"/>
      <c r="C734" s="8"/>
      <c r="J734" s="10"/>
      <c r="M734" s="10"/>
      <c r="P734" s="10"/>
      <c r="W734" s="10"/>
    </row>
    <row r="735" spans="1:23" s="9" customFormat="1">
      <c r="A735" s="1"/>
      <c r="B735" s="2"/>
      <c r="C735" s="8"/>
      <c r="J735" s="10"/>
      <c r="M735" s="10"/>
      <c r="P735" s="10"/>
      <c r="W735" s="10"/>
    </row>
    <row r="736" spans="1:23" s="9" customFormat="1">
      <c r="A736" s="1"/>
      <c r="B736" s="2"/>
      <c r="C736" s="8"/>
      <c r="J736" s="10"/>
      <c r="M736" s="10"/>
      <c r="P736" s="10"/>
      <c r="W736" s="10"/>
    </row>
    <row r="737" spans="1:23" s="9" customFormat="1">
      <c r="A737" s="1"/>
      <c r="B737" s="2"/>
      <c r="C737" s="8"/>
      <c r="J737" s="10"/>
      <c r="M737" s="10"/>
      <c r="P737" s="10"/>
      <c r="W737" s="10"/>
    </row>
    <row r="738" spans="1:23" s="9" customFormat="1">
      <c r="A738" s="1"/>
      <c r="B738" s="2"/>
      <c r="C738" s="8"/>
      <c r="J738" s="10"/>
      <c r="M738" s="10"/>
      <c r="P738" s="10"/>
      <c r="W738" s="10"/>
    </row>
    <row r="739" spans="1:23" s="9" customFormat="1">
      <c r="A739" s="1"/>
      <c r="B739" s="2"/>
      <c r="C739" s="8"/>
      <c r="J739" s="10"/>
      <c r="M739" s="10"/>
      <c r="P739" s="10"/>
      <c r="W739" s="10"/>
    </row>
    <row r="740" spans="1:23" s="9" customFormat="1">
      <c r="A740" s="1"/>
      <c r="B740" s="2"/>
      <c r="C740" s="8"/>
      <c r="J740" s="10"/>
      <c r="M740" s="10"/>
      <c r="P740" s="10"/>
      <c r="W740" s="10"/>
    </row>
    <row r="741" spans="1:23" s="9" customFormat="1">
      <c r="A741" s="1"/>
      <c r="B741" s="2"/>
      <c r="C741" s="8"/>
      <c r="J741" s="10"/>
      <c r="M741" s="10"/>
      <c r="P741" s="10"/>
      <c r="W741" s="10"/>
    </row>
    <row r="742" spans="1:23" s="9" customFormat="1">
      <c r="A742" s="1"/>
      <c r="B742" s="2"/>
      <c r="C742" s="8"/>
      <c r="J742" s="10"/>
      <c r="M742" s="10"/>
      <c r="P742" s="10"/>
      <c r="W742" s="10"/>
    </row>
    <row r="743" spans="1:23" s="9" customFormat="1">
      <c r="A743" s="1"/>
      <c r="B743" s="2"/>
      <c r="C743" s="8"/>
      <c r="J743" s="10"/>
      <c r="M743" s="10"/>
      <c r="P743" s="10"/>
      <c r="W743" s="10"/>
    </row>
    <row r="744" spans="1:23" s="9" customFormat="1">
      <c r="A744" s="1"/>
      <c r="B744" s="2"/>
      <c r="C744" s="8"/>
      <c r="J744" s="10"/>
      <c r="M744" s="10"/>
      <c r="P744" s="10"/>
      <c r="W744" s="10"/>
    </row>
    <row r="745" spans="1:23" s="9" customFormat="1">
      <c r="A745" s="1"/>
      <c r="B745" s="2"/>
      <c r="C745" s="8"/>
      <c r="J745" s="10"/>
      <c r="M745" s="10"/>
      <c r="P745" s="10"/>
      <c r="W745" s="10"/>
    </row>
    <row r="746" spans="1:23" s="9" customFormat="1">
      <c r="A746" s="1"/>
      <c r="B746" s="2"/>
      <c r="C746" s="8"/>
      <c r="J746" s="10"/>
      <c r="M746" s="10"/>
      <c r="P746" s="10"/>
      <c r="W746" s="10"/>
    </row>
    <row r="747" spans="1:23" s="9" customFormat="1">
      <c r="A747" s="1"/>
      <c r="B747" s="2"/>
      <c r="C747" s="8"/>
      <c r="J747" s="10"/>
      <c r="M747" s="10"/>
      <c r="P747" s="10"/>
      <c r="W747" s="10"/>
    </row>
    <row r="748" spans="1:23" s="9" customFormat="1">
      <c r="A748" s="1"/>
      <c r="B748" s="2"/>
      <c r="C748" s="8"/>
      <c r="J748" s="10"/>
      <c r="M748" s="10"/>
      <c r="P748" s="10"/>
      <c r="W748" s="10"/>
    </row>
    <row r="749" spans="1:23" s="9" customFormat="1">
      <c r="A749" s="1"/>
      <c r="B749" s="2"/>
      <c r="C749" s="8"/>
      <c r="J749" s="10"/>
      <c r="M749" s="10"/>
      <c r="P749" s="10"/>
      <c r="W749" s="10"/>
    </row>
    <row r="750" spans="1:23" s="9" customFormat="1">
      <c r="A750" s="1"/>
      <c r="B750" s="2"/>
      <c r="C750" s="8"/>
      <c r="J750" s="10"/>
      <c r="M750" s="10"/>
      <c r="P750" s="10"/>
      <c r="W750" s="10"/>
    </row>
    <row r="751" spans="1:23" s="9" customFormat="1">
      <c r="A751" s="1"/>
      <c r="B751" s="2"/>
      <c r="C751" s="8"/>
      <c r="J751" s="10"/>
      <c r="M751" s="10"/>
      <c r="P751" s="10"/>
      <c r="W751" s="10"/>
    </row>
    <row r="752" spans="1:23" s="9" customFormat="1">
      <c r="A752" s="1"/>
      <c r="B752" s="2"/>
      <c r="C752" s="8"/>
      <c r="J752" s="10"/>
      <c r="M752" s="10"/>
      <c r="P752" s="10"/>
      <c r="W752" s="10"/>
    </row>
    <row r="753" spans="1:23" s="9" customFormat="1">
      <c r="A753" s="1"/>
      <c r="B753" s="2"/>
      <c r="C753" s="8"/>
      <c r="J753" s="10"/>
      <c r="M753" s="10"/>
      <c r="P753" s="10"/>
      <c r="W753" s="10"/>
    </row>
    <row r="754" spans="1:23" s="9" customFormat="1">
      <c r="A754" s="1"/>
      <c r="B754" s="2"/>
      <c r="C754" s="8"/>
      <c r="J754" s="10"/>
      <c r="M754" s="10"/>
      <c r="P754" s="10"/>
      <c r="W754" s="10"/>
    </row>
    <row r="755" spans="1:23" s="9" customFormat="1">
      <c r="A755" s="1"/>
      <c r="B755" s="2"/>
      <c r="C755" s="8"/>
      <c r="J755" s="10"/>
      <c r="M755" s="10"/>
      <c r="P755" s="10"/>
      <c r="W755" s="10"/>
    </row>
    <row r="756" spans="1:23" s="9" customFormat="1">
      <c r="A756" s="1"/>
      <c r="B756" s="2"/>
      <c r="C756" s="8"/>
      <c r="J756" s="10"/>
      <c r="M756" s="10"/>
      <c r="P756" s="10"/>
      <c r="W756" s="10"/>
    </row>
    <row r="757" spans="1:23" s="9" customFormat="1">
      <c r="A757" s="1"/>
      <c r="B757" s="2"/>
      <c r="C757" s="8"/>
      <c r="J757" s="10"/>
      <c r="M757" s="10"/>
      <c r="P757" s="10"/>
      <c r="W757" s="10"/>
    </row>
    <row r="758" spans="1:23" s="9" customFormat="1">
      <c r="A758" s="1"/>
      <c r="B758" s="2"/>
      <c r="C758" s="8"/>
      <c r="J758" s="10"/>
      <c r="M758" s="10"/>
      <c r="P758" s="10"/>
      <c r="W758" s="10"/>
    </row>
    <row r="759" spans="1:23" s="9" customFormat="1">
      <c r="A759" s="1"/>
      <c r="B759" s="2"/>
      <c r="C759" s="8"/>
      <c r="J759" s="10"/>
      <c r="M759" s="10"/>
      <c r="P759" s="10"/>
      <c r="W759" s="10"/>
    </row>
    <row r="760" spans="1:23" s="9" customFormat="1">
      <c r="A760" s="1"/>
      <c r="B760" s="2"/>
      <c r="C760" s="8"/>
      <c r="J760" s="10"/>
      <c r="M760" s="10"/>
      <c r="P760" s="10"/>
      <c r="W760" s="10"/>
    </row>
    <row r="761" spans="1:23" s="9" customFormat="1">
      <c r="A761" s="1"/>
      <c r="B761" s="2"/>
      <c r="C761" s="8"/>
      <c r="J761" s="10"/>
      <c r="M761" s="10"/>
      <c r="P761" s="10"/>
      <c r="W761" s="10"/>
    </row>
    <row r="762" spans="1:23" s="9" customFormat="1">
      <c r="A762" s="1"/>
      <c r="B762" s="2"/>
      <c r="C762" s="8"/>
      <c r="J762" s="10"/>
      <c r="M762" s="10"/>
      <c r="P762" s="10"/>
      <c r="W762" s="10"/>
    </row>
    <row r="763" spans="1:23" s="9" customFormat="1">
      <c r="A763" s="1"/>
      <c r="B763" s="2"/>
      <c r="C763" s="8"/>
      <c r="J763" s="10"/>
      <c r="M763" s="10"/>
      <c r="P763" s="10"/>
      <c r="W763" s="10"/>
    </row>
    <row r="764" spans="1:23" s="9" customFormat="1">
      <c r="A764" s="1"/>
      <c r="B764" s="2"/>
      <c r="C764" s="8"/>
      <c r="J764" s="10"/>
      <c r="M764" s="10"/>
      <c r="P764" s="10"/>
      <c r="W764" s="10"/>
    </row>
    <row r="765" spans="1:23" s="9" customFormat="1">
      <c r="A765" s="1"/>
      <c r="B765" s="2"/>
      <c r="C765" s="8"/>
      <c r="J765" s="10"/>
      <c r="M765" s="10"/>
      <c r="P765" s="10"/>
      <c r="W765" s="10"/>
    </row>
    <row r="766" spans="1:23" s="9" customFormat="1">
      <c r="A766" s="1"/>
      <c r="B766" s="2"/>
      <c r="C766" s="8"/>
      <c r="J766" s="10"/>
      <c r="M766" s="10"/>
      <c r="P766" s="10"/>
      <c r="W766" s="10"/>
    </row>
    <row r="767" spans="1:23" s="9" customFormat="1">
      <c r="A767" s="1"/>
      <c r="B767" s="2"/>
      <c r="C767" s="8"/>
      <c r="J767" s="10"/>
      <c r="M767" s="10"/>
      <c r="P767" s="10"/>
      <c r="W767" s="10"/>
    </row>
    <row r="768" spans="1:23" s="9" customFormat="1">
      <c r="A768" s="1"/>
      <c r="B768" s="2"/>
      <c r="C768" s="8"/>
      <c r="J768" s="10"/>
      <c r="M768" s="10"/>
      <c r="P768" s="10"/>
      <c r="W768" s="10"/>
    </row>
    <row r="769" spans="1:23" s="9" customFormat="1">
      <c r="A769" s="1"/>
      <c r="B769" s="2"/>
      <c r="C769" s="8"/>
      <c r="J769" s="10"/>
      <c r="M769" s="10"/>
      <c r="P769" s="10"/>
      <c r="W769" s="10"/>
    </row>
    <row r="770" spans="1:23" s="9" customFormat="1">
      <c r="A770" s="1"/>
      <c r="B770" s="2"/>
      <c r="C770" s="8"/>
      <c r="J770" s="10"/>
      <c r="M770" s="10"/>
      <c r="P770" s="10"/>
      <c r="W770" s="10"/>
    </row>
    <row r="771" spans="1:23" s="9" customFormat="1">
      <c r="A771" s="1"/>
      <c r="B771" s="2"/>
      <c r="C771" s="8"/>
      <c r="J771" s="10"/>
      <c r="M771" s="10"/>
      <c r="P771" s="10"/>
      <c r="W771" s="10"/>
    </row>
    <row r="772" spans="1:23" s="9" customFormat="1">
      <c r="A772" s="1"/>
      <c r="B772" s="2"/>
      <c r="C772" s="8"/>
      <c r="J772" s="10"/>
      <c r="M772" s="10"/>
      <c r="P772" s="10"/>
      <c r="W772" s="10"/>
    </row>
    <row r="773" spans="1:23" s="9" customFormat="1">
      <c r="A773" s="1"/>
      <c r="B773" s="2"/>
      <c r="C773" s="8"/>
      <c r="J773" s="10"/>
      <c r="M773" s="10"/>
      <c r="P773" s="10"/>
      <c r="W773" s="10"/>
    </row>
    <row r="774" spans="1:23" s="9" customFormat="1">
      <c r="A774" s="1"/>
      <c r="B774" s="2"/>
      <c r="C774" s="8"/>
      <c r="J774" s="10"/>
      <c r="M774" s="10"/>
      <c r="P774" s="10"/>
      <c r="W774" s="10"/>
    </row>
    <row r="775" spans="1:23" s="9" customFormat="1">
      <c r="A775" s="1"/>
      <c r="B775" s="2"/>
      <c r="C775" s="8"/>
      <c r="J775" s="10"/>
      <c r="M775" s="10"/>
      <c r="P775" s="10"/>
      <c r="W775" s="10"/>
    </row>
    <row r="776" spans="1:23" s="9" customFormat="1">
      <c r="A776" s="1"/>
      <c r="B776" s="2"/>
      <c r="C776" s="8"/>
      <c r="J776" s="10"/>
      <c r="M776" s="10"/>
      <c r="P776" s="10"/>
      <c r="W776" s="10"/>
    </row>
    <row r="777" spans="1:23" s="9" customFormat="1">
      <c r="A777" s="1"/>
      <c r="B777" s="2"/>
      <c r="C777" s="8"/>
      <c r="J777" s="10"/>
      <c r="M777" s="10"/>
      <c r="P777" s="10"/>
      <c r="W777" s="10"/>
    </row>
    <row r="778" spans="1:23" s="9" customFormat="1">
      <c r="A778" s="1"/>
      <c r="B778" s="2"/>
      <c r="C778" s="8"/>
      <c r="J778" s="10"/>
      <c r="M778" s="10"/>
      <c r="P778" s="10"/>
      <c r="W778" s="10"/>
    </row>
    <row r="779" spans="1:23" s="9" customFormat="1">
      <c r="A779" s="1"/>
      <c r="B779" s="2"/>
      <c r="C779" s="8"/>
      <c r="J779" s="10"/>
      <c r="M779" s="10"/>
      <c r="P779" s="10"/>
      <c r="W779" s="10"/>
    </row>
    <row r="780" spans="1:23" s="9" customFormat="1">
      <c r="A780" s="1"/>
      <c r="B780" s="2"/>
      <c r="C780" s="8"/>
      <c r="J780" s="10"/>
      <c r="M780" s="10"/>
      <c r="P780" s="10"/>
      <c r="W780" s="10"/>
    </row>
    <row r="781" spans="1:23" s="9" customFormat="1">
      <c r="A781" s="1"/>
      <c r="B781" s="2"/>
      <c r="C781" s="8"/>
      <c r="J781" s="10"/>
      <c r="M781" s="10"/>
      <c r="P781" s="10"/>
      <c r="W781" s="10"/>
    </row>
    <row r="782" spans="1:23" s="9" customFormat="1">
      <c r="A782" s="1"/>
      <c r="B782" s="2"/>
      <c r="C782" s="8"/>
      <c r="J782" s="10"/>
      <c r="M782" s="10"/>
      <c r="P782" s="10"/>
      <c r="W782" s="10"/>
    </row>
    <row r="783" spans="1:23" s="9" customFormat="1">
      <c r="A783" s="1"/>
      <c r="B783" s="2"/>
      <c r="C783" s="8"/>
      <c r="J783" s="10"/>
      <c r="M783" s="10"/>
      <c r="P783" s="10"/>
      <c r="W783" s="10"/>
    </row>
    <row r="784" spans="1:23" s="9" customFormat="1">
      <c r="A784" s="1"/>
      <c r="B784" s="2"/>
      <c r="C784" s="8"/>
      <c r="J784" s="10"/>
      <c r="M784" s="10"/>
      <c r="P784" s="10"/>
      <c r="W784" s="10"/>
    </row>
    <row r="785" spans="1:23" s="9" customFormat="1">
      <c r="A785" s="1"/>
      <c r="B785" s="2"/>
      <c r="C785" s="8"/>
      <c r="J785" s="10"/>
      <c r="M785" s="10"/>
      <c r="P785" s="10"/>
      <c r="W785" s="10"/>
    </row>
    <row r="786" spans="1:23" s="9" customFormat="1">
      <c r="A786" s="1"/>
      <c r="B786" s="2"/>
      <c r="C786" s="8"/>
      <c r="J786" s="10"/>
      <c r="M786" s="10"/>
      <c r="P786" s="10"/>
      <c r="W786" s="10"/>
    </row>
    <row r="787" spans="1:23" s="9" customFormat="1">
      <c r="A787" s="1"/>
      <c r="B787" s="2"/>
      <c r="C787" s="8"/>
      <c r="J787" s="10"/>
      <c r="M787" s="10"/>
      <c r="P787" s="10"/>
      <c r="W787" s="10"/>
    </row>
    <row r="788" spans="1:23" s="9" customFormat="1">
      <c r="A788" s="1"/>
      <c r="B788" s="2"/>
      <c r="C788" s="8"/>
      <c r="J788" s="10"/>
      <c r="M788" s="10"/>
      <c r="P788" s="10"/>
      <c r="W788" s="10"/>
    </row>
    <row r="789" spans="1:23" s="9" customFormat="1">
      <c r="A789" s="1"/>
      <c r="B789" s="2"/>
      <c r="C789" s="8"/>
      <c r="J789" s="10"/>
      <c r="M789" s="10"/>
      <c r="P789" s="10"/>
      <c r="W789" s="10"/>
    </row>
    <row r="790" spans="1:23" s="9" customFormat="1">
      <c r="A790" s="1"/>
      <c r="B790" s="2"/>
      <c r="C790" s="8"/>
      <c r="J790" s="10"/>
      <c r="M790" s="10"/>
      <c r="P790" s="10"/>
      <c r="W790" s="10"/>
    </row>
    <row r="791" spans="1:23" s="9" customFormat="1">
      <c r="A791" s="1"/>
      <c r="B791" s="2"/>
      <c r="C791" s="8"/>
      <c r="J791" s="10"/>
      <c r="M791" s="10"/>
      <c r="P791" s="10"/>
      <c r="W791" s="10"/>
    </row>
    <row r="792" spans="1:23" s="9" customFormat="1">
      <c r="A792" s="1"/>
      <c r="B792" s="2"/>
      <c r="C792" s="8"/>
      <c r="J792" s="10"/>
      <c r="M792" s="10"/>
      <c r="P792" s="10"/>
      <c r="W792" s="10"/>
    </row>
    <row r="793" spans="1:23" s="9" customFormat="1">
      <c r="A793" s="1"/>
      <c r="B793" s="2"/>
      <c r="C793" s="8"/>
      <c r="J793" s="10"/>
      <c r="M793" s="10"/>
      <c r="P793" s="10"/>
      <c r="W793" s="10"/>
    </row>
    <row r="794" spans="1:23" s="9" customFormat="1">
      <c r="A794" s="1"/>
      <c r="B794" s="2"/>
      <c r="C794" s="8"/>
      <c r="J794" s="10"/>
      <c r="M794" s="10"/>
      <c r="P794" s="10"/>
      <c r="W794" s="10"/>
    </row>
    <row r="795" spans="1:23" s="9" customFormat="1">
      <c r="A795" s="1"/>
      <c r="B795" s="2"/>
      <c r="C795" s="8"/>
      <c r="J795" s="10"/>
      <c r="M795" s="10"/>
      <c r="P795" s="10"/>
      <c r="W795" s="10"/>
    </row>
    <row r="796" spans="1:23" s="9" customFormat="1">
      <c r="A796" s="1"/>
      <c r="B796" s="2"/>
      <c r="C796" s="8"/>
      <c r="J796" s="10"/>
      <c r="M796" s="10"/>
      <c r="P796" s="10"/>
      <c r="W796" s="10"/>
    </row>
    <row r="797" spans="1:23" s="9" customFormat="1">
      <c r="A797" s="1"/>
      <c r="B797" s="2"/>
      <c r="C797" s="8"/>
      <c r="J797" s="10"/>
      <c r="M797" s="10"/>
      <c r="P797" s="10"/>
      <c r="W797" s="10"/>
    </row>
    <row r="798" spans="1:23" s="9" customFormat="1">
      <c r="A798" s="1"/>
      <c r="B798" s="2"/>
      <c r="C798" s="8"/>
      <c r="J798" s="10"/>
      <c r="M798" s="10"/>
      <c r="P798" s="10"/>
      <c r="W798" s="10"/>
    </row>
    <row r="799" spans="1:23" s="9" customFormat="1">
      <c r="A799" s="1"/>
      <c r="B799" s="2"/>
      <c r="C799" s="8"/>
      <c r="J799" s="10"/>
      <c r="M799" s="10"/>
      <c r="P799" s="10"/>
      <c r="W799" s="10"/>
    </row>
    <row r="800" spans="1:23" s="9" customFormat="1">
      <c r="A800" s="1"/>
      <c r="B800" s="2"/>
      <c r="C800" s="8"/>
      <c r="J800" s="10"/>
      <c r="M800" s="10"/>
      <c r="P800" s="10"/>
      <c r="W800" s="10"/>
    </row>
    <row r="801" spans="1:23" s="9" customFormat="1">
      <c r="A801" s="1"/>
      <c r="B801" s="2"/>
      <c r="C801" s="8"/>
      <c r="J801" s="10"/>
      <c r="M801" s="10"/>
      <c r="P801" s="10"/>
      <c r="W801" s="10"/>
    </row>
    <row r="802" spans="1:23" s="9" customFormat="1">
      <c r="A802" s="1"/>
      <c r="B802" s="2"/>
      <c r="C802" s="8"/>
      <c r="J802" s="10"/>
      <c r="M802" s="10"/>
      <c r="P802" s="10"/>
      <c r="W802" s="10"/>
    </row>
    <row r="803" spans="1:23" s="9" customFormat="1">
      <c r="A803" s="1"/>
      <c r="B803" s="2"/>
      <c r="C803" s="8"/>
      <c r="J803" s="10"/>
      <c r="M803" s="10"/>
      <c r="P803" s="10"/>
      <c r="W803" s="10"/>
    </row>
    <row r="804" spans="1:23" s="9" customFormat="1">
      <c r="A804" s="1"/>
      <c r="B804" s="2"/>
      <c r="C804" s="8"/>
      <c r="J804" s="10"/>
      <c r="M804" s="10"/>
      <c r="P804" s="10"/>
      <c r="W804" s="10"/>
    </row>
    <row r="805" spans="1:23" s="9" customFormat="1">
      <c r="A805" s="1"/>
      <c r="B805" s="2"/>
      <c r="C805" s="8"/>
      <c r="J805" s="10"/>
      <c r="M805" s="10"/>
      <c r="P805" s="10"/>
      <c r="W805" s="10"/>
    </row>
    <row r="806" spans="1:23" s="9" customFormat="1">
      <c r="A806" s="1"/>
      <c r="B806" s="2"/>
      <c r="C806" s="8"/>
      <c r="J806" s="10"/>
      <c r="M806" s="10"/>
      <c r="P806" s="10"/>
      <c r="W806" s="10"/>
    </row>
    <row r="807" spans="1:23" s="9" customFormat="1">
      <c r="A807" s="1"/>
      <c r="B807" s="2"/>
      <c r="C807" s="8"/>
      <c r="J807" s="10"/>
      <c r="M807" s="10"/>
      <c r="P807" s="10"/>
      <c r="W807" s="10"/>
    </row>
    <row r="808" spans="1:23" s="9" customFormat="1">
      <c r="A808" s="1"/>
      <c r="B808" s="2"/>
      <c r="C808" s="8"/>
      <c r="J808" s="10"/>
      <c r="M808" s="10"/>
      <c r="P808" s="10"/>
      <c r="W808" s="10"/>
    </row>
    <row r="809" spans="1:23" s="9" customFormat="1">
      <c r="A809" s="1"/>
      <c r="B809" s="2"/>
      <c r="C809" s="8"/>
      <c r="J809" s="10"/>
      <c r="M809" s="10"/>
      <c r="P809" s="10"/>
      <c r="W809" s="10"/>
    </row>
    <row r="810" spans="1:23" s="9" customFormat="1">
      <c r="A810" s="1"/>
      <c r="B810" s="2"/>
      <c r="C810" s="8"/>
      <c r="J810" s="10"/>
      <c r="M810" s="10"/>
      <c r="P810" s="10"/>
      <c r="W810" s="10"/>
    </row>
    <row r="811" spans="1:23" s="9" customFormat="1">
      <c r="A811" s="1"/>
      <c r="B811" s="2"/>
      <c r="C811" s="8"/>
      <c r="J811" s="10"/>
      <c r="M811" s="10"/>
      <c r="P811" s="10"/>
      <c r="W811" s="10"/>
    </row>
    <row r="812" spans="1:23" s="9" customFormat="1">
      <c r="A812" s="1"/>
      <c r="B812" s="2"/>
      <c r="C812" s="8"/>
      <c r="J812" s="10"/>
      <c r="M812" s="10"/>
      <c r="P812" s="10"/>
      <c r="W812" s="10"/>
    </row>
    <row r="813" spans="1:23" s="9" customFormat="1">
      <c r="A813" s="1"/>
      <c r="B813" s="2"/>
      <c r="C813" s="8"/>
      <c r="J813" s="10"/>
      <c r="M813" s="10"/>
      <c r="P813" s="10"/>
      <c r="W813" s="10"/>
    </row>
    <row r="814" spans="1:23" s="9" customFormat="1">
      <c r="A814" s="1"/>
      <c r="B814" s="2"/>
      <c r="C814" s="8"/>
      <c r="J814" s="10"/>
      <c r="M814" s="10"/>
      <c r="P814" s="10"/>
      <c r="W814" s="10"/>
    </row>
    <row r="815" spans="1:23" s="9" customFormat="1">
      <c r="A815" s="1"/>
      <c r="B815" s="2"/>
      <c r="C815" s="8"/>
      <c r="J815" s="10"/>
      <c r="M815" s="10"/>
      <c r="P815" s="10"/>
      <c r="W815" s="10"/>
    </row>
    <row r="816" spans="1:23" s="9" customFormat="1">
      <c r="A816" s="1"/>
      <c r="B816" s="2"/>
      <c r="C816" s="8"/>
      <c r="J816" s="10"/>
      <c r="M816" s="10"/>
      <c r="P816" s="10"/>
      <c r="W816" s="10"/>
    </row>
    <row r="817" spans="1:23" s="9" customFormat="1">
      <c r="A817" s="1"/>
      <c r="B817" s="2"/>
      <c r="C817" s="8"/>
      <c r="J817" s="10"/>
      <c r="M817" s="10"/>
      <c r="P817" s="10"/>
      <c r="W817" s="10"/>
    </row>
    <row r="818" spans="1:23" s="9" customFormat="1">
      <c r="A818" s="1"/>
      <c r="B818" s="2"/>
      <c r="C818" s="8"/>
      <c r="J818" s="10"/>
      <c r="M818" s="10"/>
      <c r="P818" s="10"/>
      <c r="W818" s="10"/>
    </row>
    <row r="819" spans="1:23" s="9" customFormat="1">
      <c r="A819" s="1"/>
      <c r="B819" s="2"/>
      <c r="C819" s="8"/>
      <c r="J819" s="10"/>
      <c r="M819" s="10"/>
      <c r="P819" s="10"/>
      <c r="W819" s="10"/>
    </row>
    <row r="820" spans="1:23" s="9" customFormat="1">
      <c r="A820" s="1"/>
      <c r="B820" s="2"/>
      <c r="C820" s="8"/>
      <c r="J820" s="10"/>
      <c r="M820" s="10"/>
      <c r="P820" s="10"/>
      <c r="W820" s="10"/>
    </row>
    <row r="821" spans="1:23" s="9" customFormat="1">
      <c r="A821" s="1"/>
      <c r="B821" s="2"/>
      <c r="C821" s="8"/>
      <c r="J821" s="10"/>
      <c r="M821" s="10"/>
      <c r="P821" s="10"/>
      <c r="W821" s="10"/>
    </row>
    <row r="822" spans="1:23" s="9" customFormat="1">
      <c r="A822" s="1"/>
      <c r="B822" s="2"/>
      <c r="C822" s="8"/>
      <c r="J822" s="10"/>
      <c r="M822" s="10"/>
      <c r="P822" s="10"/>
      <c r="W822" s="10"/>
    </row>
    <row r="823" spans="1:23" s="9" customFormat="1">
      <c r="A823" s="1"/>
      <c r="B823" s="2"/>
      <c r="C823" s="8"/>
      <c r="J823" s="10"/>
      <c r="M823" s="10"/>
      <c r="P823" s="10"/>
      <c r="W823" s="10"/>
    </row>
    <row r="824" spans="1:23" s="9" customFormat="1">
      <c r="A824" s="1"/>
      <c r="B824" s="2"/>
      <c r="C824" s="8"/>
      <c r="J824" s="10"/>
      <c r="M824" s="10"/>
      <c r="P824" s="10"/>
      <c r="W824" s="10"/>
    </row>
    <row r="825" spans="1:23" s="9" customFormat="1">
      <c r="A825" s="1"/>
      <c r="B825" s="2"/>
      <c r="C825" s="8"/>
      <c r="J825" s="10"/>
      <c r="M825" s="10"/>
      <c r="P825" s="10"/>
      <c r="W825" s="10"/>
    </row>
    <row r="826" spans="1:23" s="9" customFormat="1">
      <c r="A826" s="1"/>
      <c r="B826" s="2"/>
      <c r="C826" s="8"/>
      <c r="J826" s="10"/>
      <c r="M826" s="10"/>
      <c r="P826" s="10"/>
      <c r="W826" s="10"/>
    </row>
    <row r="827" spans="1:23" s="9" customFormat="1">
      <c r="A827" s="1"/>
      <c r="B827" s="2"/>
      <c r="C827" s="8"/>
      <c r="J827" s="10"/>
      <c r="M827" s="10"/>
      <c r="P827" s="10"/>
      <c r="W827" s="10"/>
    </row>
    <row r="828" spans="1:23" s="9" customFormat="1">
      <c r="A828" s="1"/>
      <c r="B828" s="2"/>
      <c r="C828" s="8"/>
      <c r="J828" s="10"/>
      <c r="M828" s="10"/>
      <c r="P828" s="10"/>
      <c r="W828" s="10"/>
    </row>
    <row r="829" spans="1:23" s="9" customFormat="1">
      <c r="A829" s="1"/>
      <c r="B829" s="2"/>
      <c r="C829" s="8"/>
      <c r="J829" s="10"/>
      <c r="M829" s="10"/>
      <c r="P829" s="10"/>
      <c r="W829" s="10"/>
    </row>
    <row r="830" spans="1:23" s="9" customFormat="1">
      <c r="A830" s="1"/>
      <c r="B830" s="2"/>
      <c r="C830" s="8"/>
      <c r="J830" s="10"/>
      <c r="M830" s="10"/>
      <c r="P830" s="10"/>
      <c r="W830" s="10"/>
    </row>
    <row r="831" spans="1:23" s="9" customFormat="1">
      <c r="A831" s="1"/>
      <c r="B831" s="2"/>
      <c r="C831" s="8"/>
      <c r="J831" s="10"/>
      <c r="M831" s="10"/>
      <c r="P831" s="10"/>
      <c r="W831" s="10"/>
    </row>
    <row r="832" spans="1:23" s="9" customFormat="1">
      <c r="A832" s="1"/>
      <c r="B832" s="2"/>
      <c r="C832" s="8"/>
      <c r="J832" s="10"/>
      <c r="M832" s="10"/>
      <c r="P832" s="10"/>
      <c r="W832" s="10"/>
    </row>
    <row r="833" spans="1:23" s="9" customFormat="1">
      <c r="A833" s="1"/>
      <c r="B833" s="2"/>
      <c r="C833" s="8"/>
      <c r="J833" s="10"/>
      <c r="M833" s="10"/>
      <c r="P833" s="10"/>
      <c r="W833" s="10"/>
    </row>
    <row r="834" spans="1:23" s="9" customFormat="1">
      <c r="A834" s="1"/>
      <c r="B834" s="2"/>
      <c r="C834" s="8"/>
      <c r="J834" s="10"/>
      <c r="M834" s="10"/>
      <c r="P834" s="10"/>
      <c r="W834" s="10"/>
    </row>
    <row r="835" spans="1:23" s="9" customFormat="1">
      <c r="A835" s="1"/>
      <c r="B835" s="2"/>
      <c r="C835" s="8"/>
      <c r="J835" s="10"/>
      <c r="M835" s="10"/>
      <c r="P835" s="10"/>
      <c r="W835" s="10"/>
    </row>
    <row r="836" spans="1:23" s="9" customFormat="1">
      <c r="A836" s="1"/>
      <c r="B836" s="2"/>
      <c r="C836" s="8"/>
      <c r="J836" s="10"/>
      <c r="M836" s="10"/>
      <c r="P836" s="10"/>
      <c r="W836" s="10"/>
    </row>
    <row r="837" spans="1:23" s="9" customFormat="1">
      <c r="A837" s="1"/>
      <c r="B837" s="2"/>
      <c r="C837" s="8"/>
      <c r="J837" s="10"/>
      <c r="M837" s="10"/>
      <c r="P837" s="10"/>
      <c r="W837" s="10"/>
    </row>
    <row r="838" spans="1:23" s="9" customFormat="1">
      <c r="A838" s="1"/>
      <c r="B838" s="2"/>
      <c r="C838" s="8"/>
      <c r="J838" s="10"/>
      <c r="M838" s="10"/>
      <c r="P838" s="10"/>
      <c r="W838" s="10"/>
    </row>
    <row r="839" spans="1:23" s="9" customFormat="1">
      <c r="A839" s="1"/>
      <c r="B839" s="2"/>
      <c r="C839" s="8"/>
      <c r="J839" s="10"/>
      <c r="M839" s="10"/>
      <c r="P839" s="10"/>
      <c r="W839" s="10"/>
    </row>
    <row r="840" spans="1:23" s="9" customFormat="1">
      <c r="A840" s="1"/>
      <c r="B840" s="2"/>
      <c r="C840" s="8"/>
      <c r="J840" s="10"/>
      <c r="M840" s="10"/>
      <c r="P840" s="10"/>
      <c r="W840" s="10"/>
    </row>
    <row r="841" spans="1:23" s="9" customFormat="1">
      <c r="A841" s="1"/>
      <c r="B841" s="2"/>
      <c r="C841" s="8"/>
      <c r="J841" s="10"/>
      <c r="M841" s="10"/>
      <c r="P841" s="10"/>
      <c r="W841" s="10"/>
    </row>
    <row r="842" spans="1:23" s="9" customFormat="1">
      <c r="A842" s="1"/>
      <c r="B842" s="2"/>
      <c r="C842" s="8"/>
      <c r="J842" s="10"/>
      <c r="M842" s="10"/>
      <c r="P842" s="10"/>
      <c r="W842" s="10"/>
    </row>
    <row r="843" spans="1:23" s="9" customFormat="1">
      <c r="A843" s="1"/>
      <c r="B843" s="2"/>
      <c r="C843" s="8"/>
      <c r="J843" s="10"/>
      <c r="M843" s="10"/>
      <c r="P843" s="10"/>
      <c r="W843" s="10"/>
    </row>
    <row r="844" spans="1:23" s="9" customFormat="1">
      <c r="A844" s="1"/>
      <c r="B844" s="2"/>
      <c r="C844" s="8"/>
      <c r="J844" s="10"/>
      <c r="M844" s="10"/>
      <c r="P844" s="10"/>
      <c r="W844" s="10"/>
    </row>
    <row r="845" spans="1:23" s="9" customFormat="1">
      <c r="A845" s="1"/>
      <c r="B845" s="2"/>
      <c r="C845" s="8"/>
      <c r="J845" s="10"/>
      <c r="M845" s="10"/>
      <c r="P845" s="10"/>
      <c r="W845" s="10"/>
    </row>
    <row r="846" spans="1:23" s="9" customFormat="1">
      <c r="A846" s="1"/>
      <c r="B846" s="2"/>
      <c r="C846" s="8"/>
      <c r="J846" s="10"/>
      <c r="M846" s="10"/>
      <c r="P846" s="10"/>
      <c r="W846" s="10"/>
    </row>
    <row r="847" spans="1:23" s="9" customFormat="1">
      <c r="A847" s="1"/>
      <c r="B847" s="2"/>
      <c r="C847" s="8"/>
      <c r="J847" s="10"/>
      <c r="M847" s="10"/>
      <c r="P847" s="10"/>
      <c r="W847" s="10"/>
    </row>
    <row r="848" spans="1:23" s="9" customFormat="1">
      <c r="A848" s="1"/>
      <c r="B848" s="2"/>
      <c r="C848" s="8"/>
      <c r="J848" s="10"/>
      <c r="M848" s="10"/>
      <c r="P848" s="10"/>
      <c r="W848" s="10"/>
    </row>
    <row r="849" spans="1:23" s="9" customFormat="1">
      <c r="A849" s="1"/>
      <c r="B849" s="2"/>
      <c r="C849" s="8"/>
      <c r="J849" s="10"/>
      <c r="M849" s="10"/>
      <c r="P849" s="10"/>
      <c r="W849" s="10"/>
    </row>
    <row r="850" spans="1:23" s="9" customFormat="1">
      <c r="A850" s="1"/>
      <c r="B850" s="2"/>
      <c r="C850" s="8"/>
      <c r="J850" s="10"/>
      <c r="M850" s="10"/>
      <c r="P850" s="10"/>
      <c r="W850" s="10"/>
    </row>
    <row r="851" spans="1:23" s="9" customFormat="1">
      <c r="A851" s="1"/>
      <c r="B851" s="2"/>
      <c r="C851" s="8"/>
      <c r="J851" s="10"/>
      <c r="M851" s="10"/>
      <c r="P851" s="10"/>
      <c r="W851" s="10"/>
    </row>
    <row r="852" spans="1:23" s="9" customFormat="1">
      <c r="A852" s="1"/>
      <c r="B852" s="2"/>
      <c r="C852" s="8"/>
      <c r="J852" s="10"/>
      <c r="M852" s="10"/>
      <c r="P852" s="10"/>
      <c r="W852" s="10"/>
    </row>
    <row r="853" spans="1:23" s="9" customFormat="1">
      <c r="A853" s="1"/>
      <c r="B853" s="2"/>
      <c r="C853" s="8"/>
      <c r="J853" s="10"/>
      <c r="M853" s="10"/>
      <c r="P853" s="10"/>
      <c r="W853" s="10"/>
    </row>
    <row r="854" spans="1:23" s="9" customFormat="1">
      <c r="A854" s="1"/>
      <c r="B854" s="2"/>
      <c r="C854" s="8"/>
      <c r="J854" s="10"/>
      <c r="M854" s="10"/>
      <c r="P854" s="10"/>
      <c r="W854" s="10"/>
    </row>
    <row r="855" spans="1:23" s="9" customFormat="1">
      <c r="A855" s="1"/>
      <c r="B855" s="2"/>
      <c r="C855" s="8"/>
      <c r="J855" s="10"/>
      <c r="M855" s="10"/>
      <c r="P855" s="10"/>
      <c r="W855" s="10"/>
    </row>
    <row r="856" spans="1:23" s="9" customFormat="1">
      <c r="A856" s="1"/>
      <c r="B856" s="2"/>
      <c r="C856" s="8"/>
      <c r="J856" s="10"/>
      <c r="M856" s="10"/>
      <c r="P856" s="10"/>
      <c r="W856" s="10"/>
    </row>
    <row r="857" spans="1:23" s="9" customFormat="1">
      <c r="A857" s="1"/>
      <c r="B857" s="2"/>
      <c r="C857" s="8"/>
      <c r="J857" s="10"/>
      <c r="M857" s="10"/>
      <c r="P857" s="10"/>
      <c r="W857" s="10"/>
    </row>
    <row r="858" spans="1:23" s="9" customFormat="1">
      <c r="A858" s="1"/>
      <c r="B858" s="2"/>
      <c r="C858" s="8"/>
      <c r="J858" s="10"/>
      <c r="M858" s="10"/>
      <c r="P858" s="10"/>
      <c r="W858" s="10"/>
    </row>
    <row r="859" spans="1:23" s="9" customFormat="1">
      <c r="A859" s="1"/>
      <c r="B859" s="2"/>
      <c r="C859" s="8"/>
      <c r="J859" s="10"/>
      <c r="M859" s="10"/>
      <c r="P859" s="10"/>
      <c r="W859" s="10"/>
    </row>
    <row r="860" spans="1:23" s="9" customFormat="1">
      <c r="A860" s="1"/>
      <c r="B860" s="2"/>
      <c r="C860" s="8"/>
      <c r="J860" s="10"/>
      <c r="M860" s="10"/>
      <c r="P860" s="10"/>
      <c r="W860" s="10"/>
    </row>
    <row r="861" spans="1:23" s="9" customFormat="1">
      <c r="A861" s="1"/>
      <c r="B861" s="2"/>
      <c r="C861" s="8"/>
      <c r="J861" s="10"/>
      <c r="M861" s="10"/>
      <c r="P861" s="10"/>
      <c r="W861" s="10"/>
    </row>
    <row r="862" spans="1:23" s="9" customFormat="1">
      <c r="A862" s="1"/>
      <c r="B862" s="2"/>
      <c r="C862" s="8"/>
      <c r="J862" s="10"/>
      <c r="M862" s="10"/>
      <c r="P862" s="10"/>
      <c r="W862" s="10"/>
    </row>
    <row r="863" spans="1:23" s="9" customFormat="1">
      <c r="A863" s="1"/>
      <c r="B863" s="2"/>
      <c r="C863" s="8"/>
      <c r="J863" s="10"/>
      <c r="M863" s="10"/>
      <c r="P863" s="10"/>
      <c r="W863" s="10"/>
    </row>
    <row r="864" spans="1:23" s="9" customFormat="1">
      <c r="A864" s="1"/>
      <c r="B864" s="2"/>
      <c r="C864" s="8"/>
      <c r="J864" s="10"/>
      <c r="M864" s="10"/>
      <c r="P864" s="10"/>
      <c r="W864" s="10"/>
    </row>
    <row r="865" spans="1:23" s="9" customFormat="1">
      <c r="A865" s="1"/>
      <c r="B865" s="2"/>
      <c r="C865" s="8"/>
      <c r="J865" s="10"/>
      <c r="M865" s="10"/>
      <c r="P865" s="10"/>
      <c r="W865" s="10"/>
    </row>
    <row r="866" spans="1:23" s="9" customFormat="1">
      <c r="A866" s="1"/>
      <c r="B866" s="2"/>
      <c r="C866" s="8"/>
      <c r="J866" s="10"/>
      <c r="M866" s="10"/>
      <c r="P866" s="10"/>
      <c r="W866" s="10"/>
    </row>
    <row r="867" spans="1:23" s="9" customFormat="1">
      <c r="A867" s="1"/>
      <c r="B867" s="2"/>
      <c r="C867" s="8"/>
      <c r="J867" s="10"/>
      <c r="M867" s="10"/>
      <c r="P867" s="10"/>
      <c r="W867" s="10"/>
    </row>
    <row r="868" spans="1:23" s="9" customFormat="1">
      <c r="A868" s="1"/>
      <c r="B868" s="2"/>
      <c r="C868" s="8"/>
      <c r="J868" s="10"/>
      <c r="M868" s="10"/>
      <c r="P868" s="10"/>
      <c r="W868" s="10"/>
    </row>
    <row r="869" spans="1:23" s="9" customFormat="1">
      <c r="A869" s="1"/>
      <c r="B869" s="2"/>
      <c r="C869" s="8"/>
      <c r="J869" s="10"/>
      <c r="M869" s="10"/>
      <c r="P869" s="10"/>
      <c r="W869" s="10"/>
    </row>
    <row r="870" spans="1:23" s="9" customFormat="1">
      <c r="A870" s="1"/>
      <c r="B870" s="2"/>
      <c r="C870" s="8"/>
      <c r="J870" s="10"/>
      <c r="M870" s="10"/>
      <c r="P870" s="10"/>
      <c r="W870" s="10"/>
    </row>
    <row r="871" spans="1:23" s="9" customFormat="1">
      <c r="A871" s="1"/>
      <c r="B871" s="2"/>
      <c r="C871" s="8"/>
      <c r="J871" s="10"/>
      <c r="M871" s="10"/>
      <c r="P871" s="10"/>
      <c r="W871" s="10"/>
    </row>
    <row r="872" spans="1:23" s="9" customFormat="1">
      <c r="A872" s="1"/>
      <c r="B872" s="2"/>
      <c r="C872" s="8"/>
      <c r="J872" s="10"/>
      <c r="M872" s="10"/>
      <c r="P872" s="10"/>
      <c r="W872" s="10"/>
    </row>
    <row r="873" spans="1:23" s="9" customFormat="1">
      <c r="A873" s="1"/>
      <c r="B873" s="2"/>
      <c r="C873" s="8"/>
      <c r="J873" s="10"/>
      <c r="M873" s="10"/>
      <c r="P873" s="10"/>
      <c r="W873" s="10"/>
    </row>
    <row r="874" spans="1:23" s="9" customFormat="1">
      <c r="A874" s="1"/>
      <c r="B874" s="2"/>
      <c r="C874" s="8"/>
      <c r="J874" s="10"/>
      <c r="M874" s="10"/>
      <c r="P874" s="10"/>
      <c r="W874" s="10"/>
    </row>
    <row r="875" spans="1:23" s="9" customFormat="1">
      <c r="A875" s="1"/>
      <c r="B875" s="2"/>
      <c r="C875" s="8"/>
      <c r="J875" s="10"/>
      <c r="M875" s="10"/>
      <c r="P875" s="10"/>
      <c r="W875" s="10"/>
    </row>
    <row r="876" spans="1:23" s="9" customFormat="1">
      <c r="A876" s="1"/>
      <c r="B876" s="2"/>
      <c r="C876" s="8"/>
      <c r="J876" s="10"/>
      <c r="M876" s="10"/>
      <c r="P876" s="10"/>
      <c r="W876" s="10"/>
    </row>
    <row r="877" spans="1:23" s="9" customFormat="1">
      <c r="A877" s="1"/>
      <c r="B877" s="2"/>
      <c r="C877" s="8"/>
      <c r="J877" s="10"/>
      <c r="M877" s="10"/>
      <c r="P877" s="10"/>
      <c r="W877" s="10"/>
    </row>
    <row r="878" spans="1:23" s="9" customFormat="1">
      <c r="A878" s="1"/>
      <c r="B878" s="2"/>
      <c r="C878" s="8"/>
      <c r="J878" s="10"/>
      <c r="M878" s="10"/>
      <c r="P878" s="10"/>
      <c r="W878" s="10"/>
    </row>
    <row r="879" spans="1:23" s="9" customFormat="1">
      <c r="A879" s="1"/>
      <c r="B879" s="2"/>
      <c r="C879" s="8"/>
      <c r="J879" s="10"/>
      <c r="M879" s="10"/>
      <c r="P879" s="10"/>
      <c r="W879" s="10"/>
    </row>
    <row r="880" spans="1:23" s="9" customFormat="1">
      <c r="A880" s="1"/>
      <c r="B880" s="2"/>
      <c r="C880" s="8"/>
      <c r="J880" s="10"/>
      <c r="M880" s="10"/>
      <c r="P880" s="10"/>
      <c r="W880" s="10"/>
    </row>
    <row r="881" spans="1:23" s="9" customFormat="1">
      <c r="A881" s="1"/>
      <c r="B881" s="2"/>
      <c r="C881" s="8"/>
      <c r="J881" s="10"/>
      <c r="M881" s="10"/>
      <c r="P881" s="10"/>
      <c r="W881" s="10"/>
    </row>
    <row r="882" spans="1:23" s="9" customFormat="1">
      <c r="A882" s="1"/>
      <c r="B882" s="2"/>
      <c r="C882" s="8"/>
      <c r="J882" s="10"/>
      <c r="M882" s="10"/>
      <c r="P882" s="10"/>
      <c r="W882" s="10"/>
    </row>
    <row r="883" spans="1:23" s="9" customFormat="1">
      <c r="A883" s="1"/>
      <c r="B883" s="2"/>
      <c r="C883" s="8"/>
      <c r="J883" s="10"/>
      <c r="M883" s="10"/>
      <c r="P883" s="10"/>
      <c r="W883" s="10"/>
    </row>
    <row r="884" spans="1:23" s="9" customFormat="1">
      <c r="A884" s="1"/>
      <c r="B884" s="2"/>
      <c r="C884" s="8"/>
      <c r="J884" s="10"/>
      <c r="M884" s="10"/>
      <c r="P884" s="10"/>
      <c r="W884" s="10"/>
    </row>
    <row r="885" spans="1:23" s="9" customFormat="1">
      <c r="A885" s="1"/>
      <c r="B885" s="2"/>
      <c r="C885" s="8"/>
      <c r="J885" s="10"/>
      <c r="M885" s="10"/>
      <c r="P885" s="10"/>
      <c r="W885" s="10"/>
    </row>
    <row r="886" spans="1:23" s="9" customFormat="1">
      <c r="A886" s="1"/>
      <c r="B886" s="2"/>
      <c r="C886" s="8"/>
      <c r="J886" s="10"/>
      <c r="M886" s="10"/>
      <c r="P886" s="10"/>
      <c r="W886" s="10"/>
    </row>
    <row r="887" spans="1:23" s="9" customFormat="1">
      <c r="A887" s="1"/>
      <c r="B887" s="2"/>
      <c r="C887" s="8"/>
      <c r="J887" s="10"/>
      <c r="M887" s="10"/>
      <c r="P887" s="10"/>
      <c r="W887" s="10"/>
    </row>
    <row r="888" spans="1:23" s="9" customFormat="1">
      <c r="A888" s="1"/>
      <c r="B888" s="2"/>
      <c r="C888" s="8"/>
      <c r="J888" s="10"/>
      <c r="M888" s="10"/>
      <c r="P888" s="10"/>
      <c r="W888" s="10"/>
    </row>
    <row r="889" spans="1:23" s="9" customFormat="1">
      <c r="A889" s="1"/>
      <c r="B889" s="2"/>
      <c r="C889" s="8"/>
      <c r="J889" s="10"/>
      <c r="M889" s="10"/>
      <c r="P889" s="10"/>
      <c r="W889" s="10"/>
    </row>
    <row r="890" spans="1:23" s="9" customFormat="1">
      <c r="A890" s="1"/>
      <c r="B890" s="2"/>
      <c r="C890" s="8"/>
      <c r="J890" s="10"/>
      <c r="M890" s="10"/>
      <c r="P890" s="10"/>
      <c r="W890" s="10"/>
    </row>
    <row r="891" spans="1:23" s="9" customFormat="1">
      <c r="A891" s="1"/>
      <c r="B891" s="2"/>
      <c r="C891" s="8"/>
      <c r="J891" s="10"/>
      <c r="M891" s="10"/>
      <c r="P891" s="10"/>
      <c r="W891" s="10"/>
    </row>
    <row r="892" spans="1:23" s="9" customFormat="1">
      <c r="A892" s="1"/>
      <c r="B892" s="2"/>
      <c r="C892" s="8"/>
      <c r="J892" s="10"/>
      <c r="M892" s="10"/>
      <c r="P892" s="10"/>
      <c r="W892" s="10"/>
    </row>
    <row r="893" spans="1:23" s="9" customFormat="1">
      <c r="A893" s="1"/>
      <c r="B893" s="2"/>
      <c r="C893" s="8"/>
      <c r="J893" s="10"/>
      <c r="M893" s="10"/>
      <c r="P893" s="10"/>
      <c r="W893" s="10"/>
    </row>
    <row r="894" spans="1:23" s="9" customFormat="1">
      <c r="A894" s="1"/>
      <c r="B894" s="2"/>
      <c r="C894" s="8"/>
      <c r="J894" s="10"/>
      <c r="M894" s="10"/>
      <c r="P894" s="10"/>
      <c r="W894" s="10"/>
    </row>
    <row r="895" spans="1:23" s="9" customFormat="1">
      <c r="A895" s="1"/>
      <c r="B895" s="2"/>
      <c r="C895" s="8"/>
      <c r="J895" s="10"/>
      <c r="M895" s="10"/>
      <c r="P895" s="10"/>
      <c r="W895" s="10"/>
    </row>
    <row r="896" spans="1:23" s="9" customFormat="1">
      <c r="A896" s="1"/>
      <c r="B896" s="2"/>
      <c r="C896" s="8"/>
      <c r="J896" s="10"/>
      <c r="M896" s="10"/>
      <c r="P896" s="10"/>
      <c r="W896" s="10"/>
    </row>
    <row r="897" spans="1:23" s="9" customFormat="1">
      <c r="A897" s="1"/>
      <c r="B897" s="2"/>
      <c r="C897" s="8"/>
      <c r="J897" s="10"/>
      <c r="M897" s="10"/>
      <c r="P897" s="10"/>
      <c r="W897" s="10"/>
    </row>
    <row r="898" spans="1:23" s="9" customFormat="1">
      <c r="A898" s="1"/>
      <c r="B898" s="2"/>
      <c r="C898" s="8"/>
      <c r="J898" s="10"/>
      <c r="M898" s="10"/>
      <c r="P898" s="10"/>
      <c r="W898" s="10"/>
    </row>
    <row r="899" spans="1:23" s="9" customFormat="1">
      <c r="A899" s="1"/>
      <c r="B899" s="2"/>
      <c r="C899" s="8"/>
      <c r="J899" s="10"/>
      <c r="M899" s="10"/>
      <c r="P899" s="10"/>
      <c r="W899" s="10"/>
    </row>
    <row r="900" spans="1:23" s="9" customFormat="1">
      <c r="A900" s="1"/>
      <c r="B900" s="2"/>
      <c r="C900" s="8"/>
      <c r="J900" s="10"/>
      <c r="M900" s="10"/>
      <c r="P900" s="10"/>
      <c r="W900" s="10"/>
    </row>
    <row r="901" spans="1:23" s="9" customFormat="1">
      <c r="A901" s="1"/>
      <c r="B901" s="2"/>
      <c r="C901" s="8"/>
      <c r="J901" s="10"/>
      <c r="M901" s="10"/>
      <c r="P901" s="10"/>
      <c r="W901" s="10"/>
    </row>
    <row r="902" spans="1:23" s="9" customFormat="1">
      <c r="A902" s="1"/>
      <c r="B902" s="2"/>
      <c r="C902" s="8"/>
      <c r="J902" s="10"/>
      <c r="M902" s="10"/>
      <c r="P902" s="10"/>
      <c r="W902" s="10"/>
    </row>
    <row r="903" spans="1:23" s="9" customFormat="1">
      <c r="A903" s="1"/>
      <c r="B903" s="2"/>
      <c r="C903" s="8"/>
      <c r="J903" s="10"/>
      <c r="M903" s="10"/>
      <c r="P903" s="10"/>
      <c r="W903" s="10"/>
    </row>
    <row r="904" spans="1:23" s="9" customFormat="1">
      <c r="A904" s="1"/>
      <c r="B904" s="2"/>
      <c r="C904" s="8"/>
      <c r="J904" s="10"/>
      <c r="M904" s="10"/>
      <c r="P904" s="10"/>
      <c r="W904" s="10"/>
    </row>
    <row r="905" spans="1:23" s="9" customFormat="1">
      <c r="A905" s="1"/>
      <c r="B905" s="2"/>
      <c r="C905" s="8"/>
      <c r="J905" s="10"/>
      <c r="M905" s="10"/>
      <c r="P905" s="10"/>
      <c r="W905" s="10"/>
    </row>
    <row r="906" spans="1:23" s="9" customFormat="1">
      <c r="A906" s="1"/>
      <c r="B906" s="2"/>
      <c r="C906" s="8"/>
      <c r="J906" s="10"/>
      <c r="M906" s="10"/>
      <c r="P906" s="10"/>
      <c r="W906" s="10"/>
    </row>
    <row r="907" spans="1:23" s="9" customFormat="1">
      <c r="A907" s="1"/>
      <c r="B907" s="2"/>
      <c r="C907" s="8"/>
      <c r="J907" s="10"/>
      <c r="M907" s="10"/>
      <c r="P907" s="10"/>
      <c r="W907" s="10"/>
    </row>
    <row r="908" spans="1:23" s="9" customFormat="1">
      <c r="A908" s="1"/>
      <c r="B908" s="2"/>
      <c r="C908" s="8"/>
      <c r="J908" s="10"/>
      <c r="M908" s="10"/>
      <c r="P908" s="10"/>
      <c r="W908" s="10"/>
    </row>
    <row r="909" spans="1:23" s="9" customFormat="1">
      <c r="A909" s="1"/>
      <c r="B909" s="2"/>
      <c r="C909" s="8"/>
      <c r="J909" s="10"/>
      <c r="M909" s="10"/>
      <c r="P909" s="10"/>
      <c r="W909" s="10"/>
    </row>
    <row r="910" spans="1:23" s="9" customFormat="1">
      <c r="A910" s="1"/>
      <c r="B910" s="2"/>
      <c r="C910" s="8"/>
      <c r="J910" s="10"/>
      <c r="M910" s="10"/>
      <c r="P910" s="10"/>
      <c r="W910" s="10"/>
    </row>
    <row r="911" spans="1:23" s="9" customFormat="1">
      <c r="A911" s="1"/>
      <c r="B911" s="2"/>
      <c r="C911" s="8"/>
      <c r="J911" s="10"/>
      <c r="M911" s="10"/>
      <c r="P911" s="10"/>
      <c r="W911" s="10"/>
    </row>
    <row r="912" spans="1:23" s="9" customFormat="1">
      <c r="A912" s="1"/>
      <c r="B912" s="2"/>
      <c r="C912" s="8"/>
      <c r="J912" s="10"/>
      <c r="M912" s="10"/>
      <c r="P912" s="10"/>
      <c r="W912" s="10"/>
    </row>
    <row r="913" spans="1:23" s="9" customFormat="1">
      <c r="A913" s="1"/>
      <c r="B913" s="2"/>
      <c r="C913" s="8"/>
      <c r="J913" s="10"/>
      <c r="M913" s="10"/>
      <c r="P913" s="10"/>
      <c r="W913" s="10"/>
    </row>
    <row r="914" spans="1:23" s="9" customFormat="1">
      <c r="A914" s="1"/>
      <c r="B914" s="2"/>
      <c r="C914" s="8"/>
      <c r="J914" s="10"/>
      <c r="M914" s="10"/>
      <c r="P914" s="10"/>
      <c r="W914" s="10"/>
    </row>
    <row r="915" spans="1:23" s="9" customFormat="1">
      <c r="A915" s="1"/>
      <c r="B915" s="2"/>
      <c r="C915" s="8"/>
      <c r="J915" s="10"/>
      <c r="M915" s="10"/>
      <c r="P915" s="10"/>
      <c r="W915" s="10"/>
    </row>
    <row r="916" spans="1:23" s="9" customFormat="1">
      <c r="A916" s="1"/>
      <c r="B916" s="2"/>
      <c r="C916" s="8"/>
      <c r="J916" s="10"/>
      <c r="M916" s="10"/>
      <c r="P916" s="10"/>
      <c r="W916" s="10"/>
    </row>
    <row r="917" spans="1:23" s="9" customFormat="1">
      <c r="A917" s="1"/>
      <c r="B917" s="2"/>
      <c r="C917" s="8"/>
      <c r="J917" s="10"/>
      <c r="M917" s="10"/>
      <c r="P917" s="10"/>
      <c r="W917" s="10"/>
    </row>
    <row r="918" spans="1:23" s="9" customFormat="1">
      <c r="A918" s="1"/>
      <c r="B918" s="2"/>
      <c r="C918" s="8"/>
      <c r="J918" s="10"/>
      <c r="M918" s="10"/>
      <c r="P918" s="10"/>
      <c r="W918" s="10"/>
    </row>
    <row r="919" spans="1:23" s="9" customFormat="1">
      <c r="A919" s="1"/>
      <c r="B919" s="2"/>
      <c r="C919" s="8"/>
      <c r="J919" s="10"/>
      <c r="M919" s="10"/>
      <c r="P919" s="10"/>
      <c r="W919" s="10"/>
    </row>
    <row r="920" spans="1:23" s="9" customFormat="1">
      <c r="A920" s="1"/>
      <c r="B920" s="2"/>
      <c r="C920" s="8"/>
      <c r="J920" s="10"/>
      <c r="M920" s="10"/>
      <c r="P920" s="10"/>
      <c r="W920" s="10"/>
    </row>
    <row r="921" spans="1:23" s="9" customFormat="1">
      <c r="A921" s="1"/>
      <c r="B921" s="2"/>
      <c r="C921" s="8"/>
      <c r="J921" s="10"/>
      <c r="M921" s="10"/>
      <c r="P921" s="10"/>
      <c r="W921" s="10"/>
    </row>
    <row r="922" spans="1:23" s="9" customFormat="1">
      <c r="A922" s="1"/>
      <c r="B922" s="2"/>
      <c r="C922" s="8"/>
      <c r="J922" s="10"/>
      <c r="M922" s="10"/>
      <c r="P922" s="10"/>
      <c r="W922" s="10"/>
    </row>
    <row r="923" spans="1:23" s="9" customFormat="1">
      <c r="A923" s="1"/>
      <c r="B923" s="2"/>
      <c r="C923" s="8"/>
      <c r="J923" s="10"/>
      <c r="M923" s="10"/>
      <c r="P923" s="10"/>
      <c r="W923" s="10"/>
    </row>
    <row r="924" spans="1:23" s="9" customFormat="1">
      <c r="A924" s="1"/>
      <c r="B924" s="2"/>
      <c r="C924" s="8"/>
      <c r="J924" s="10"/>
      <c r="M924" s="10"/>
      <c r="P924" s="10"/>
      <c r="W924" s="10"/>
    </row>
    <row r="925" spans="1:23" s="9" customFormat="1">
      <c r="A925" s="1"/>
      <c r="B925" s="2"/>
      <c r="C925" s="8"/>
      <c r="J925" s="10"/>
      <c r="M925" s="10"/>
      <c r="P925" s="10"/>
      <c r="W925" s="10"/>
    </row>
    <row r="926" spans="1:23" s="9" customFormat="1">
      <c r="A926" s="1"/>
      <c r="B926" s="2"/>
      <c r="C926" s="8"/>
      <c r="J926" s="10"/>
      <c r="M926" s="10"/>
      <c r="P926" s="10"/>
      <c r="W926" s="10"/>
    </row>
    <row r="927" spans="1:23" s="9" customFormat="1">
      <c r="A927" s="1"/>
      <c r="B927" s="2"/>
      <c r="C927" s="8"/>
      <c r="J927" s="10"/>
      <c r="M927" s="10"/>
      <c r="P927" s="10"/>
      <c r="W927" s="10"/>
    </row>
    <row r="928" spans="1:23" s="9" customFormat="1">
      <c r="A928" s="1"/>
      <c r="B928" s="2"/>
      <c r="C928" s="8"/>
      <c r="J928" s="10"/>
      <c r="M928" s="10"/>
      <c r="P928" s="10"/>
      <c r="W928" s="10"/>
    </row>
    <row r="929" spans="1:23" s="9" customFormat="1">
      <c r="A929" s="1"/>
      <c r="B929" s="2"/>
      <c r="C929" s="8"/>
      <c r="J929" s="10"/>
      <c r="M929" s="10"/>
      <c r="P929" s="10"/>
      <c r="W929" s="10"/>
    </row>
    <row r="930" spans="1:23" s="9" customFormat="1">
      <c r="A930" s="1"/>
      <c r="B930" s="2"/>
      <c r="C930" s="8"/>
      <c r="J930" s="10"/>
      <c r="M930" s="10"/>
      <c r="P930" s="10"/>
      <c r="W930" s="10"/>
    </row>
    <row r="931" spans="1:23" s="9" customFormat="1">
      <c r="A931" s="1"/>
      <c r="B931" s="2"/>
      <c r="C931" s="8"/>
      <c r="J931" s="10"/>
      <c r="M931" s="10"/>
      <c r="P931" s="10"/>
      <c r="W931" s="10"/>
    </row>
    <row r="932" spans="1:23" s="9" customFormat="1">
      <c r="A932" s="1"/>
      <c r="B932" s="2"/>
      <c r="C932" s="8"/>
      <c r="J932" s="10"/>
      <c r="M932" s="10"/>
      <c r="P932" s="10"/>
      <c r="W932" s="10"/>
    </row>
    <row r="933" spans="1:23" s="9" customFormat="1">
      <c r="A933" s="1"/>
      <c r="B933" s="2"/>
      <c r="C933" s="8"/>
      <c r="J933" s="10"/>
      <c r="M933" s="10"/>
      <c r="P933" s="10"/>
      <c r="W933" s="10"/>
    </row>
    <row r="934" spans="1:23" s="9" customFormat="1">
      <c r="A934" s="1"/>
      <c r="B934" s="2"/>
      <c r="C934" s="8"/>
      <c r="J934" s="10"/>
      <c r="M934" s="10"/>
      <c r="P934" s="10"/>
      <c r="W934" s="10"/>
    </row>
    <row r="935" spans="1:23" s="9" customFormat="1">
      <c r="A935" s="1"/>
      <c r="B935" s="2"/>
      <c r="C935" s="8"/>
      <c r="J935" s="10"/>
      <c r="M935" s="10"/>
      <c r="P935" s="10"/>
      <c r="W935" s="10"/>
    </row>
    <row r="936" spans="1:23" s="9" customFormat="1">
      <c r="A936" s="1"/>
      <c r="B936" s="2"/>
      <c r="C936" s="8"/>
      <c r="J936" s="10"/>
      <c r="M936" s="10"/>
      <c r="P936" s="10"/>
      <c r="W936" s="10"/>
    </row>
    <row r="937" spans="1:23" s="9" customFormat="1">
      <c r="A937" s="1"/>
      <c r="B937" s="2"/>
      <c r="C937" s="8"/>
      <c r="J937" s="10"/>
      <c r="M937" s="10"/>
      <c r="P937" s="10"/>
      <c r="W937" s="10"/>
    </row>
    <row r="938" spans="1:23" s="9" customFormat="1">
      <c r="A938" s="1"/>
      <c r="B938" s="2"/>
      <c r="C938" s="8"/>
      <c r="J938" s="10"/>
      <c r="M938" s="10"/>
      <c r="P938" s="10"/>
      <c r="W938" s="10"/>
    </row>
    <row r="939" spans="1:23" s="9" customFormat="1">
      <c r="A939" s="1"/>
      <c r="B939" s="2"/>
      <c r="C939" s="8"/>
      <c r="J939" s="10"/>
      <c r="M939" s="10"/>
      <c r="P939" s="10"/>
      <c r="W939" s="10"/>
    </row>
    <row r="940" spans="1:23" s="9" customFormat="1">
      <c r="A940" s="1"/>
      <c r="B940" s="2"/>
      <c r="C940" s="8"/>
      <c r="J940" s="10"/>
      <c r="M940" s="10"/>
      <c r="P940" s="10"/>
      <c r="W940" s="10"/>
    </row>
    <row r="941" spans="1:23" s="9" customFormat="1">
      <c r="A941" s="1"/>
      <c r="B941" s="2"/>
      <c r="C941" s="8"/>
      <c r="J941" s="10"/>
      <c r="M941" s="10"/>
      <c r="P941" s="10"/>
      <c r="W941" s="10"/>
    </row>
    <row r="942" spans="1:23" s="9" customFormat="1">
      <c r="A942" s="1"/>
      <c r="B942" s="2"/>
      <c r="C942" s="8"/>
      <c r="J942" s="10"/>
      <c r="M942" s="10"/>
      <c r="P942" s="10"/>
      <c r="W942" s="10"/>
    </row>
    <row r="943" spans="1:23" s="9" customFormat="1">
      <c r="A943" s="1"/>
      <c r="B943" s="2"/>
      <c r="C943" s="8"/>
      <c r="J943" s="10"/>
      <c r="M943" s="10"/>
      <c r="P943" s="10"/>
      <c r="W943" s="10"/>
    </row>
    <row r="944" spans="1:23" s="9" customFormat="1">
      <c r="A944" s="1"/>
      <c r="B944" s="2"/>
      <c r="C944" s="8"/>
      <c r="J944" s="10"/>
      <c r="M944" s="10"/>
      <c r="P944" s="10"/>
      <c r="W944" s="10"/>
    </row>
    <row r="945" spans="1:23" s="9" customFormat="1">
      <c r="A945" s="1"/>
      <c r="B945" s="2"/>
      <c r="C945" s="8"/>
      <c r="J945" s="10"/>
      <c r="M945" s="10"/>
      <c r="P945" s="10"/>
      <c r="W945" s="10"/>
    </row>
    <row r="946" spans="1:23" s="9" customFormat="1">
      <c r="A946" s="1"/>
      <c r="B946" s="2"/>
      <c r="C946" s="8"/>
      <c r="J946" s="10"/>
      <c r="M946" s="10"/>
      <c r="P946" s="10"/>
      <c r="W946" s="10"/>
    </row>
    <row r="947" spans="1:23" s="9" customFormat="1">
      <c r="A947" s="1"/>
      <c r="B947" s="2"/>
      <c r="C947" s="8"/>
      <c r="J947" s="10"/>
      <c r="M947" s="10"/>
      <c r="P947" s="10"/>
      <c r="W947" s="10"/>
    </row>
    <row r="948" spans="1:23" s="9" customFormat="1">
      <c r="A948" s="1"/>
      <c r="B948" s="2"/>
      <c r="C948" s="8"/>
      <c r="J948" s="10"/>
      <c r="M948" s="10"/>
      <c r="P948" s="10"/>
      <c r="W948" s="10"/>
    </row>
    <row r="949" spans="1:23" s="9" customFormat="1">
      <c r="A949" s="1"/>
      <c r="B949" s="2"/>
      <c r="C949" s="8"/>
      <c r="J949" s="10"/>
      <c r="M949" s="10"/>
      <c r="P949" s="10"/>
      <c r="W949" s="10"/>
    </row>
    <row r="950" spans="1:23" s="9" customFormat="1">
      <c r="A950" s="1"/>
      <c r="B950" s="2"/>
      <c r="C950" s="8"/>
      <c r="J950" s="10"/>
      <c r="M950" s="10"/>
      <c r="P950" s="10"/>
      <c r="W950" s="10"/>
    </row>
    <row r="951" spans="1:23" s="9" customFormat="1">
      <c r="A951" s="1"/>
      <c r="B951" s="2"/>
      <c r="C951" s="8"/>
      <c r="J951" s="10"/>
      <c r="M951" s="10"/>
      <c r="P951" s="10"/>
      <c r="W951" s="10"/>
    </row>
    <row r="952" spans="1:23" s="9" customFormat="1">
      <c r="A952" s="1"/>
      <c r="B952" s="2"/>
      <c r="C952" s="8"/>
      <c r="J952" s="10"/>
      <c r="M952" s="10"/>
      <c r="P952" s="10"/>
      <c r="W952" s="10"/>
    </row>
    <row r="953" spans="1:23" s="9" customFormat="1">
      <c r="A953" s="1"/>
      <c r="B953" s="2"/>
      <c r="C953" s="8"/>
      <c r="J953" s="10"/>
      <c r="M953" s="10"/>
      <c r="P953" s="10"/>
      <c r="W953" s="10"/>
    </row>
    <row r="954" spans="1:23" s="9" customFormat="1">
      <c r="A954" s="1"/>
      <c r="B954" s="2"/>
      <c r="C954" s="8"/>
      <c r="J954" s="10"/>
      <c r="M954" s="10"/>
      <c r="P954" s="10"/>
      <c r="W954" s="10"/>
    </row>
    <row r="955" spans="1:23" s="9" customFormat="1">
      <c r="A955" s="1"/>
      <c r="B955" s="2"/>
      <c r="C955" s="8"/>
      <c r="J955" s="10"/>
      <c r="M955" s="10"/>
      <c r="P955" s="10"/>
      <c r="W955" s="10"/>
    </row>
    <row r="956" spans="1:23" s="9" customFormat="1">
      <c r="A956" s="1"/>
      <c r="B956" s="2"/>
      <c r="C956" s="8"/>
      <c r="J956" s="10"/>
      <c r="M956" s="10"/>
      <c r="P956" s="10"/>
      <c r="W956" s="10"/>
    </row>
    <row r="957" spans="1:23" s="9" customFormat="1">
      <c r="A957" s="1"/>
      <c r="B957" s="2"/>
      <c r="C957" s="8"/>
      <c r="J957" s="10"/>
      <c r="M957" s="10"/>
      <c r="P957" s="10"/>
      <c r="W957" s="10"/>
    </row>
    <row r="958" spans="1:23" s="9" customFormat="1">
      <c r="A958" s="1"/>
      <c r="B958" s="2"/>
      <c r="C958" s="8"/>
      <c r="J958" s="10"/>
      <c r="M958" s="10"/>
      <c r="P958" s="10"/>
      <c r="W958" s="10"/>
    </row>
    <row r="959" spans="1:23" s="9" customFormat="1">
      <c r="A959" s="1"/>
      <c r="B959" s="2"/>
      <c r="C959" s="8"/>
      <c r="J959" s="10"/>
      <c r="M959" s="10"/>
      <c r="P959" s="10"/>
      <c r="W959" s="10"/>
    </row>
    <row r="960" spans="1:23" s="9" customFormat="1">
      <c r="A960" s="1"/>
      <c r="B960" s="2"/>
      <c r="C960" s="8"/>
      <c r="J960" s="10"/>
      <c r="M960" s="10"/>
      <c r="P960" s="10"/>
      <c r="W960" s="10"/>
    </row>
    <row r="961" spans="1:23" s="9" customFormat="1">
      <c r="A961" s="1"/>
      <c r="B961" s="2"/>
      <c r="C961" s="8"/>
      <c r="J961" s="10"/>
      <c r="M961" s="10"/>
      <c r="P961" s="10"/>
      <c r="W961" s="10"/>
    </row>
    <row r="962" spans="1:23" s="9" customFormat="1">
      <c r="A962" s="1"/>
      <c r="B962" s="2"/>
      <c r="C962" s="8"/>
      <c r="J962" s="10"/>
      <c r="M962" s="10"/>
      <c r="P962" s="10"/>
      <c r="W962" s="10"/>
    </row>
    <row r="963" spans="1:23" s="9" customFormat="1">
      <c r="A963" s="1"/>
      <c r="B963" s="2"/>
      <c r="C963" s="8"/>
      <c r="J963" s="10"/>
      <c r="M963" s="10"/>
      <c r="P963" s="10"/>
      <c r="W963" s="10"/>
    </row>
    <row r="964" spans="1:23" s="9" customFormat="1">
      <c r="A964" s="1"/>
      <c r="B964" s="2"/>
      <c r="C964" s="8"/>
      <c r="J964" s="10"/>
      <c r="M964" s="10"/>
      <c r="P964" s="10"/>
      <c r="W964" s="10"/>
    </row>
    <row r="965" spans="1:23" s="9" customFormat="1">
      <c r="A965" s="1"/>
      <c r="B965" s="2"/>
      <c r="C965" s="8"/>
      <c r="J965" s="10"/>
      <c r="M965" s="10"/>
      <c r="P965" s="10"/>
      <c r="W965" s="10"/>
    </row>
    <row r="966" spans="1:23" s="9" customFormat="1">
      <c r="A966" s="1"/>
      <c r="B966" s="2"/>
      <c r="C966" s="8"/>
      <c r="J966" s="10"/>
      <c r="M966" s="10"/>
      <c r="P966" s="10"/>
      <c r="W966" s="10"/>
    </row>
    <row r="967" spans="1:23" s="9" customFormat="1">
      <c r="A967" s="1"/>
      <c r="B967" s="2"/>
      <c r="C967" s="8"/>
      <c r="J967" s="10"/>
      <c r="M967" s="10"/>
      <c r="P967" s="10"/>
      <c r="W967" s="10"/>
    </row>
    <row r="968" spans="1:23" s="9" customFormat="1">
      <c r="A968" s="1"/>
      <c r="B968" s="2"/>
      <c r="C968" s="8"/>
      <c r="J968" s="10"/>
      <c r="M968" s="10"/>
      <c r="P968" s="10"/>
      <c r="W968" s="10"/>
    </row>
    <row r="969" spans="1:23" s="9" customFormat="1">
      <c r="A969" s="1"/>
      <c r="B969" s="2"/>
      <c r="C969" s="8"/>
      <c r="J969" s="10"/>
      <c r="M969" s="10"/>
      <c r="P969" s="10"/>
      <c r="W969" s="10"/>
    </row>
    <row r="970" spans="1:23" s="9" customFormat="1">
      <c r="A970" s="1"/>
      <c r="B970" s="2"/>
      <c r="C970" s="8"/>
      <c r="J970" s="10"/>
      <c r="M970" s="10"/>
      <c r="P970" s="10"/>
      <c r="W970" s="10"/>
    </row>
    <row r="971" spans="1:23" s="9" customFormat="1">
      <c r="A971" s="1"/>
      <c r="B971" s="2"/>
      <c r="C971" s="8"/>
      <c r="J971" s="10"/>
      <c r="M971" s="10"/>
      <c r="P971" s="10"/>
      <c r="W971" s="10"/>
    </row>
    <row r="972" spans="1:23" s="9" customFormat="1">
      <c r="A972" s="1"/>
      <c r="B972" s="2"/>
      <c r="C972" s="8"/>
      <c r="J972" s="10"/>
      <c r="M972" s="10"/>
      <c r="P972" s="10"/>
      <c r="W972" s="10"/>
    </row>
    <row r="973" spans="1:23" s="9" customFormat="1">
      <c r="A973" s="1"/>
      <c r="B973" s="2"/>
      <c r="C973" s="8"/>
      <c r="J973" s="10"/>
      <c r="M973" s="10"/>
      <c r="P973" s="10"/>
      <c r="W973" s="10"/>
    </row>
    <row r="974" spans="1:23" s="9" customFormat="1">
      <c r="A974" s="1"/>
      <c r="B974" s="2"/>
      <c r="C974" s="8"/>
      <c r="J974" s="10"/>
      <c r="M974" s="10"/>
      <c r="P974" s="10"/>
      <c r="W974" s="10"/>
    </row>
    <row r="975" spans="1:23" s="9" customFormat="1">
      <c r="A975" s="1"/>
      <c r="B975" s="2"/>
      <c r="C975" s="8"/>
      <c r="J975" s="10"/>
      <c r="M975" s="10"/>
      <c r="P975" s="10"/>
      <c r="W975" s="10"/>
    </row>
    <row r="976" spans="1:23" s="9" customFormat="1">
      <c r="A976" s="1"/>
      <c r="B976" s="2"/>
      <c r="C976" s="8"/>
      <c r="J976" s="10"/>
      <c r="M976" s="10"/>
      <c r="P976" s="10"/>
      <c r="W976" s="10"/>
    </row>
    <row r="977" spans="1:23" s="9" customFormat="1">
      <c r="A977" s="1"/>
      <c r="B977" s="2"/>
      <c r="C977" s="8"/>
      <c r="J977" s="10"/>
      <c r="M977" s="10"/>
      <c r="P977" s="10"/>
      <c r="W977" s="10"/>
    </row>
    <row r="978" spans="1:23" s="9" customFormat="1">
      <c r="A978" s="1"/>
      <c r="B978" s="2"/>
      <c r="C978" s="8"/>
      <c r="J978" s="10"/>
      <c r="M978" s="10"/>
      <c r="P978" s="10"/>
      <c r="W978" s="10"/>
    </row>
    <row r="979" spans="1:23" s="9" customFormat="1">
      <c r="A979" s="1"/>
      <c r="B979" s="2"/>
      <c r="C979" s="8"/>
      <c r="J979" s="10"/>
      <c r="M979" s="10"/>
      <c r="P979" s="10"/>
      <c r="W979" s="10"/>
    </row>
    <row r="980" spans="1:23" s="9" customFormat="1">
      <c r="A980" s="1"/>
      <c r="B980" s="2"/>
      <c r="C980" s="8"/>
      <c r="J980" s="10"/>
      <c r="M980" s="10"/>
      <c r="P980" s="10"/>
      <c r="W980" s="10"/>
    </row>
    <row r="981" spans="1:23" s="9" customFormat="1">
      <c r="A981" s="1"/>
      <c r="B981" s="2"/>
      <c r="C981" s="8"/>
      <c r="J981" s="10"/>
      <c r="M981" s="10"/>
      <c r="P981" s="10"/>
      <c r="W981" s="10"/>
    </row>
    <row r="982" spans="1:23" s="9" customFormat="1">
      <c r="A982" s="1"/>
      <c r="B982" s="2"/>
      <c r="C982" s="8"/>
      <c r="J982" s="10"/>
      <c r="M982" s="10"/>
      <c r="P982" s="10"/>
      <c r="W982" s="10"/>
    </row>
    <row r="983" spans="1:23" s="9" customFormat="1">
      <c r="A983" s="1"/>
      <c r="B983" s="2"/>
      <c r="C983" s="8"/>
      <c r="J983" s="10"/>
      <c r="M983" s="10"/>
      <c r="P983" s="10"/>
      <c r="W983" s="10"/>
    </row>
    <row r="984" spans="1:23" s="9" customFormat="1">
      <c r="A984" s="1"/>
      <c r="B984" s="2"/>
      <c r="C984" s="8"/>
      <c r="J984" s="10"/>
      <c r="M984" s="10"/>
      <c r="P984" s="10"/>
      <c r="W984" s="10"/>
    </row>
    <row r="985" spans="1:23" s="9" customFormat="1">
      <c r="A985" s="1"/>
      <c r="B985" s="2"/>
      <c r="C985" s="8"/>
      <c r="J985" s="10"/>
      <c r="M985" s="10"/>
      <c r="P985" s="10"/>
      <c r="W985" s="10"/>
    </row>
    <row r="986" spans="1:23" s="9" customFormat="1">
      <c r="A986" s="1"/>
      <c r="B986" s="2"/>
      <c r="C986" s="8"/>
      <c r="J986" s="10"/>
      <c r="M986" s="10"/>
      <c r="P986" s="10"/>
      <c r="W986" s="10"/>
    </row>
    <row r="987" spans="1:23" s="9" customFormat="1">
      <c r="A987" s="1"/>
      <c r="B987" s="2"/>
      <c r="C987" s="8"/>
      <c r="J987" s="10"/>
      <c r="M987" s="10"/>
      <c r="P987" s="10"/>
      <c r="W987" s="10"/>
    </row>
    <row r="988" spans="1:23" s="9" customFormat="1">
      <c r="A988" s="1"/>
      <c r="B988" s="2"/>
      <c r="C988" s="8"/>
      <c r="J988" s="10"/>
      <c r="M988" s="10"/>
      <c r="P988" s="10"/>
      <c r="W988" s="10"/>
    </row>
    <row r="989" spans="1:23" s="9" customFormat="1">
      <c r="A989" s="1"/>
      <c r="B989" s="2"/>
      <c r="C989" s="8"/>
      <c r="J989" s="10"/>
      <c r="M989" s="10"/>
      <c r="P989" s="10"/>
      <c r="W989" s="10"/>
    </row>
    <row r="990" spans="1:23" s="9" customFormat="1">
      <c r="A990" s="1"/>
      <c r="B990" s="2"/>
      <c r="C990" s="8"/>
      <c r="J990" s="10"/>
      <c r="M990" s="10"/>
      <c r="P990" s="10"/>
      <c r="W990" s="10"/>
    </row>
    <row r="991" spans="1:23" s="9" customFormat="1">
      <c r="A991" s="1"/>
      <c r="B991" s="2"/>
      <c r="C991" s="8"/>
      <c r="J991" s="10"/>
      <c r="M991" s="10"/>
      <c r="P991" s="10"/>
      <c r="W991" s="10"/>
    </row>
    <row r="992" spans="1:23" s="9" customFormat="1">
      <c r="A992" s="1"/>
      <c r="B992" s="2"/>
      <c r="C992" s="8"/>
      <c r="J992" s="10"/>
      <c r="M992" s="10"/>
      <c r="P992" s="10"/>
      <c r="W992" s="10"/>
    </row>
    <row r="993" spans="1:23" s="9" customFormat="1">
      <c r="A993" s="1"/>
      <c r="B993" s="2"/>
      <c r="C993" s="8"/>
      <c r="J993" s="10"/>
      <c r="M993" s="10"/>
      <c r="P993" s="10"/>
      <c r="W993" s="10"/>
    </row>
    <row r="994" spans="1:23" s="9" customFormat="1">
      <c r="A994" s="1"/>
      <c r="B994" s="2"/>
      <c r="C994" s="8"/>
      <c r="J994" s="10"/>
      <c r="M994" s="10"/>
      <c r="P994" s="10"/>
      <c r="W994" s="10"/>
    </row>
    <row r="995" spans="1:23" s="9" customFormat="1">
      <c r="A995" s="1"/>
      <c r="B995" s="2"/>
      <c r="C995" s="8"/>
      <c r="J995" s="10"/>
      <c r="M995" s="10"/>
      <c r="P995" s="10"/>
      <c r="W995" s="10"/>
    </row>
    <row r="996" spans="1:23" s="9" customFormat="1">
      <c r="A996" s="1"/>
      <c r="B996" s="2"/>
      <c r="C996" s="8"/>
      <c r="J996" s="10"/>
      <c r="M996" s="10"/>
      <c r="P996" s="10"/>
      <c r="W996" s="10"/>
    </row>
    <row r="997" spans="1:23" s="9" customFormat="1">
      <c r="A997" s="1"/>
      <c r="B997" s="2"/>
      <c r="C997" s="8"/>
      <c r="J997" s="10"/>
      <c r="M997" s="10"/>
      <c r="P997" s="10"/>
      <c r="W997" s="10"/>
    </row>
    <row r="998" spans="1:23" s="9" customFormat="1">
      <c r="A998" s="1"/>
      <c r="B998" s="2"/>
      <c r="C998" s="8"/>
      <c r="J998" s="10"/>
      <c r="M998" s="10"/>
      <c r="P998" s="10"/>
      <c r="W998" s="10"/>
    </row>
    <row r="999" spans="1:23" s="9" customFormat="1">
      <c r="A999" s="1"/>
      <c r="B999" s="2"/>
      <c r="C999" s="8"/>
      <c r="J999" s="10"/>
      <c r="M999" s="10"/>
      <c r="P999" s="10"/>
      <c r="W999" s="10"/>
    </row>
    <row r="1000" spans="1:23" s="9" customFormat="1">
      <c r="A1000" s="1"/>
      <c r="B1000" s="2"/>
      <c r="C1000" s="8"/>
      <c r="J1000" s="10"/>
      <c r="M1000" s="10"/>
      <c r="P1000" s="10"/>
      <c r="W1000" s="10"/>
    </row>
    <row r="1001" spans="1:23" s="9" customFormat="1">
      <c r="A1001" s="1"/>
      <c r="B1001" s="2"/>
      <c r="C1001" s="8"/>
      <c r="J1001" s="10"/>
      <c r="M1001" s="10"/>
      <c r="P1001" s="10"/>
      <c r="W1001" s="10"/>
    </row>
    <row r="1002" spans="1:23" s="9" customFormat="1">
      <c r="A1002" s="1"/>
      <c r="B1002" s="2"/>
      <c r="C1002" s="8"/>
      <c r="J1002" s="10"/>
      <c r="M1002" s="10"/>
      <c r="P1002" s="10"/>
      <c r="W1002" s="10"/>
    </row>
    <row r="1003" spans="1:23" s="9" customFormat="1">
      <c r="A1003" s="1"/>
      <c r="B1003" s="2"/>
      <c r="C1003" s="8"/>
      <c r="J1003" s="10"/>
      <c r="M1003" s="10"/>
      <c r="P1003" s="10"/>
      <c r="W1003" s="10"/>
    </row>
    <row r="1004" spans="1:23" s="9" customFormat="1">
      <c r="A1004" s="1"/>
      <c r="B1004" s="2"/>
      <c r="C1004" s="8"/>
      <c r="J1004" s="10"/>
      <c r="M1004" s="10"/>
      <c r="P1004" s="10"/>
      <c r="W1004" s="10"/>
    </row>
    <row r="1005" spans="1:23" s="9" customFormat="1">
      <c r="A1005" s="1"/>
      <c r="B1005" s="2"/>
      <c r="C1005" s="8"/>
      <c r="J1005" s="10"/>
      <c r="M1005" s="10"/>
      <c r="P1005" s="10"/>
      <c r="W1005" s="10"/>
    </row>
    <row r="1006" spans="1:23" s="9" customFormat="1">
      <c r="A1006" s="1"/>
      <c r="B1006" s="2"/>
      <c r="C1006" s="8"/>
      <c r="J1006" s="10"/>
      <c r="M1006" s="10"/>
      <c r="P1006" s="10"/>
      <c r="W1006" s="10"/>
    </row>
    <row r="1007" spans="1:23" s="9" customFormat="1">
      <c r="A1007" s="1"/>
      <c r="B1007" s="2"/>
      <c r="C1007" s="8"/>
      <c r="J1007" s="10"/>
      <c r="M1007" s="10"/>
      <c r="P1007" s="10"/>
      <c r="W1007" s="10"/>
    </row>
    <row r="1008" spans="1:23" s="9" customFormat="1">
      <c r="A1008" s="1"/>
      <c r="B1008" s="2"/>
      <c r="C1008" s="8"/>
      <c r="J1008" s="10"/>
      <c r="M1008" s="10"/>
      <c r="P1008" s="10"/>
      <c r="W1008" s="10"/>
    </row>
    <row r="1009" spans="1:23" s="9" customFormat="1">
      <c r="A1009" s="1"/>
      <c r="B1009" s="2"/>
      <c r="C1009" s="8"/>
      <c r="J1009" s="10"/>
      <c r="M1009" s="10"/>
      <c r="P1009" s="10"/>
      <c r="W1009" s="10"/>
    </row>
    <row r="1010" spans="1:23" s="9" customFormat="1">
      <c r="A1010" s="1"/>
      <c r="B1010" s="2"/>
      <c r="C1010" s="8"/>
      <c r="J1010" s="10"/>
      <c r="M1010" s="10"/>
      <c r="P1010" s="10"/>
      <c r="W1010" s="10"/>
    </row>
    <row r="1011" spans="1:23" s="9" customFormat="1">
      <c r="A1011" s="1"/>
      <c r="B1011" s="2"/>
      <c r="C1011" s="8"/>
      <c r="J1011" s="10"/>
      <c r="M1011" s="10"/>
      <c r="P1011" s="10"/>
      <c r="W1011" s="10"/>
    </row>
    <row r="1012" spans="1:23" s="9" customFormat="1">
      <c r="A1012" s="1"/>
      <c r="B1012" s="2"/>
      <c r="C1012" s="8"/>
      <c r="J1012" s="10"/>
      <c r="M1012" s="10"/>
      <c r="P1012" s="10"/>
      <c r="W1012" s="10"/>
    </row>
    <row r="1013" spans="1:23" s="9" customFormat="1">
      <c r="A1013" s="1"/>
      <c r="B1013" s="2"/>
      <c r="C1013" s="8"/>
      <c r="J1013" s="10"/>
      <c r="M1013" s="10"/>
      <c r="P1013" s="10"/>
      <c r="W1013" s="10"/>
    </row>
    <row r="1014" spans="1:23" s="9" customFormat="1">
      <c r="A1014" s="1"/>
      <c r="B1014" s="2"/>
      <c r="C1014" s="8"/>
      <c r="J1014" s="10"/>
      <c r="M1014" s="10"/>
      <c r="P1014" s="10"/>
      <c r="W1014" s="10"/>
    </row>
    <row r="1015" spans="1:23" s="9" customFormat="1">
      <c r="A1015" s="1"/>
      <c r="B1015" s="2"/>
      <c r="C1015" s="8"/>
      <c r="J1015" s="10"/>
      <c r="M1015" s="10"/>
      <c r="P1015" s="10"/>
      <c r="W1015" s="10"/>
    </row>
    <row r="1016" spans="1:23" s="9" customFormat="1">
      <c r="A1016" s="1"/>
      <c r="B1016" s="2"/>
      <c r="C1016" s="8"/>
      <c r="J1016" s="10"/>
      <c r="M1016" s="10"/>
      <c r="P1016" s="10"/>
      <c r="W1016" s="10"/>
    </row>
    <row r="1017" spans="1:23" s="9" customFormat="1">
      <c r="A1017" s="1"/>
      <c r="B1017" s="2"/>
      <c r="C1017" s="8"/>
      <c r="J1017" s="10"/>
      <c r="M1017" s="10"/>
      <c r="P1017" s="10"/>
      <c r="W1017" s="10"/>
    </row>
    <row r="1018" spans="1:23" s="9" customFormat="1">
      <c r="A1018" s="1"/>
      <c r="B1018" s="2"/>
      <c r="C1018" s="8"/>
      <c r="J1018" s="10"/>
      <c r="M1018" s="10"/>
      <c r="P1018" s="10"/>
      <c r="W1018" s="10"/>
    </row>
    <row r="1019" spans="1:23" s="9" customFormat="1">
      <c r="A1019" s="1"/>
      <c r="B1019" s="2"/>
      <c r="C1019" s="8"/>
      <c r="J1019" s="10"/>
      <c r="M1019" s="10"/>
      <c r="P1019" s="10"/>
      <c r="W1019" s="10"/>
    </row>
    <row r="1020" spans="1:23" s="9" customFormat="1">
      <c r="A1020" s="1"/>
      <c r="B1020" s="2"/>
      <c r="C1020" s="8"/>
      <c r="J1020" s="10"/>
      <c r="M1020" s="10"/>
      <c r="P1020" s="10"/>
      <c r="W1020" s="10"/>
    </row>
    <row r="1021" spans="1:23" s="9" customFormat="1">
      <c r="A1021" s="1"/>
      <c r="B1021" s="2"/>
      <c r="C1021" s="8"/>
      <c r="J1021" s="10"/>
      <c r="M1021" s="10"/>
      <c r="P1021" s="10"/>
      <c r="W1021" s="10"/>
    </row>
    <row r="1022" spans="1:23" s="9" customFormat="1">
      <c r="A1022" s="1"/>
      <c r="B1022" s="2"/>
      <c r="C1022" s="8"/>
      <c r="J1022" s="10"/>
      <c r="M1022" s="10"/>
      <c r="P1022" s="10"/>
      <c r="W1022" s="10"/>
    </row>
    <row r="1023" spans="1:23" s="9" customFormat="1">
      <c r="A1023" s="1"/>
      <c r="B1023" s="2"/>
      <c r="C1023" s="8"/>
      <c r="J1023" s="10"/>
      <c r="M1023" s="10"/>
      <c r="P1023" s="10"/>
      <c r="W1023" s="10"/>
    </row>
    <row r="1024" spans="1:23" s="9" customFormat="1">
      <c r="A1024" s="1"/>
      <c r="B1024" s="2"/>
      <c r="C1024" s="8"/>
      <c r="J1024" s="10"/>
      <c r="M1024" s="10"/>
      <c r="P1024" s="10"/>
      <c r="W1024" s="10"/>
    </row>
    <row r="1025" spans="1:23" s="9" customFormat="1">
      <c r="A1025" s="1"/>
      <c r="B1025" s="2"/>
      <c r="C1025" s="8"/>
      <c r="J1025" s="10"/>
      <c r="M1025" s="10"/>
      <c r="P1025" s="10"/>
      <c r="W1025" s="10"/>
    </row>
    <row r="1026" spans="1:23" s="9" customFormat="1">
      <c r="A1026" s="1"/>
      <c r="B1026" s="2"/>
      <c r="C1026" s="8"/>
      <c r="J1026" s="10"/>
      <c r="M1026" s="10"/>
      <c r="P1026" s="10"/>
      <c r="W1026" s="10"/>
    </row>
    <row r="1027" spans="1:23" s="9" customFormat="1">
      <c r="A1027" s="1"/>
      <c r="B1027" s="2"/>
      <c r="C1027" s="8"/>
      <c r="J1027" s="10"/>
      <c r="M1027" s="10"/>
      <c r="P1027" s="10"/>
      <c r="W1027" s="10"/>
    </row>
    <row r="1028" spans="1:23" s="9" customFormat="1">
      <c r="A1028" s="1"/>
      <c r="B1028" s="2"/>
      <c r="C1028" s="8"/>
      <c r="J1028" s="10"/>
      <c r="M1028" s="10"/>
      <c r="P1028" s="10"/>
      <c r="W1028" s="10"/>
    </row>
    <row r="1029" spans="1:23" s="9" customFormat="1">
      <c r="A1029" s="1"/>
      <c r="B1029" s="2"/>
      <c r="C1029" s="8"/>
      <c r="J1029" s="10"/>
      <c r="M1029" s="10"/>
      <c r="P1029" s="10"/>
      <c r="W1029" s="10"/>
    </row>
    <row r="1030" spans="1:23" s="9" customFormat="1">
      <c r="A1030" s="1"/>
      <c r="B1030" s="2"/>
      <c r="C1030" s="8"/>
      <c r="J1030" s="10"/>
      <c r="M1030" s="10"/>
      <c r="P1030" s="10"/>
      <c r="W1030" s="10"/>
    </row>
    <row r="1031" spans="1:23" s="9" customFormat="1">
      <c r="A1031" s="1"/>
      <c r="B1031" s="2"/>
      <c r="C1031" s="8"/>
      <c r="J1031" s="10"/>
      <c r="M1031" s="10"/>
      <c r="P1031" s="10"/>
      <c r="W1031" s="10"/>
    </row>
    <row r="1032" spans="1:23" s="9" customFormat="1">
      <c r="A1032" s="1"/>
      <c r="B1032" s="2"/>
      <c r="C1032" s="8"/>
      <c r="J1032" s="10"/>
      <c r="M1032" s="10"/>
      <c r="P1032" s="10"/>
      <c r="W1032" s="10"/>
    </row>
    <row r="1033" spans="1:23" s="9" customFormat="1">
      <c r="A1033" s="1"/>
      <c r="B1033" s="2"/>
      <c r="C1033" s="8"/>
      <c r="J1033" s="10"/>
      <c r="M1033" s="10"/>
      <c r="P1033" s="10"/>
      <c r="W1033" s="10"/>
    </row>
    <row r="1034" spans="1:23" s="9" customFormat="1">
      <c r="A1034" s="1"/>
      <c r="B1034" s="2"/>
      <c r="C1034" s="8"/>
      <c r="J1034" s="10"/>
      <c r="M1034" s="10"/>
      <c r="P1034" s="10"/>
      <c r="W1034" s="10"/>
    </row>
    <row r="1035" spans="1:23" s="9" customFormat="1">
      <c r="A1035" s="1"/>
      <c r="B1035" s="2"/>
      <c r="C1035" s="8"/>
      <c r="J1035" s="10"/>
      <c r="M1035" s="10"/>
      <c r="P1035" s="10"/>
      <c r="W1035" s="10"/>
    </row>
    <row r="1036" spans="1:23" s="9" customFormat="1">
      <c r="A1036" s="1"/>
      <c r="B1036" s="2"/>
      <c r="C1036" s="8"/>
      <c r="J1036" s="10"/>
      <c r="M1036" s="10"/>
      <c r="P1036" s="10"/>
      <c r="W1036" s="10"/>
    </row>
    <row r="1037" spans="1:23" s="9" customFormat="1">
      <c r="A1037" s="1"/>
      <c r="B1037" s="2"/>
      <c r="C1037" s="8"/>
      <c r="J1037" s="10"/>
      <c r="M1037" s="10"/>
      <c r="P1037" s="10"/>
      <c r="W1037" s="10"/>
    </row>
    <row r="1038" spans="1:23" s="9" customFormat="1">
      <c r="A1038" s="1"/>
      <c r="B1038" s="2"/>
      <c r="C1038" s="8"/>
      <c r="J1038" s="10"/>
      <c r="M1038" s="10"/>
      <c r="P1038" s="10"/>
      <c r="W1038" s="10"/>
    </row>
    <row r="1039" spans="1:23" s="9" customFormat="1">
      <c r="A1039" s="1"/>
      <c r="B1039" s="2"/>
      <c r="C1039" s="8"/>
      <c r="J1039" s="10"/>
      <c r="M1039" s="10"/>
      <c r="P1039" s="10"/>
      <c r="W1039" s="10"/>
    </row>
    <row r="1040" spans="1:23" s="9" customFormat="1">
      <c r="A1040" s="1"/>
      <c r="B1040" s="2"/>
      <c r="C1040" s="8"/>
      <c r="J1040" s="10"/>
      <c r="M1040" s="10"/>
      <c r="P1040" s="10"/>
      <c r="W1040" s="10"/>
    </row>
    <row r="1041" spans="1:23" s="9" customFormat="1">
      <c r="A1041" s="1"/>
      <c r="B1041" s="2"/>
      <c r="C1041" s="8"/>
      <c r="J1041" s="10"/>
      <c r="M1041" s="10"/>
      <c r="P1041" s="10"/>
      <c r="W1041" s="10"/>
    </row>
    <row r="1042" spans="1:23" s="9" customFormat="1">
      <c r="A1042" s="1"/>
      <c r="B1042" s="2"/>
      <c r="C1042" s="8"/>
      <c r="J1042" s="10"/>
      <c r="M1042" s="10"/>
      <c r="P1042" s="10"/>
      <c r="W1042" s="10"/>
    </row>
    <row r="1043" spans="1:23" s="9" customFormat="1">
      <c r="A1043" s="1"/>
      <c r="B1043" s="2"/>
      <c r="C1043" s="8"/>
      <c r="J1043" s="10"/>
      <c r="M1043" s="10"/>
      <c r="P1043" s="10"/>
      <c r="W1043" s="10"/>
    </row>
    <row r="1044" spans="1:23" s="9" customFormat="1">
      <c r="A1044" s="1"/>
      <c r="B1044" s="2"/>
      <c r="C1044" s="8"/>
      <c r="J1044" s="10"/>
      <c r="M1044" s="10"/>
      <c r="P1044" s="10"/>
      <c r="W1044" s="10"/>
    </row>
    <row r="1045" spans="1:23" s="9" customFormat="1">
      <c r="A1045" s="1"/>
      <c r="B1045" s="2"/>
      <c r="C1045" s="8"/>
      <c r="J1045" s="10"/>
      <c r="M1045" s="10"/>
      <c r="P1045" s="10"/>
      <c r="W1045" s="10"/>
    </row>
    <row r="1046" spans="1:23" s="9" customFormat="1">
      <c r="A1046" s="1"/>
      <c r="B1046" s="2"/>
      <c r="C1046" s="8"/>
      <c r="J1046" s="10"/>
      <c r="M1046" s="10"/>
      <c r="P1046" s="10"/>
      <c r="W1046" s="10"/>
    </row>
    <row r="1047" spans="1:23" s="9" customFormat="1">
      <c r="A1047" s="1"/>
      <c r="B1047" s="2"/>
      <c r="C1047" s="8"/>
      <c r="J1047" s="10"/>
      <c r="M1047" s="10"/>
      <c r="P1047" s="10"/>
      <c r="W1047" s="10"/>
    </row>
    <row r="1048" spans="1:23" s="9" customFormat="1">
      <c r="A1048" s="1"/>
      <c r="B1048" s="2"/>
      <c r="C1048" s="8"/>
      <c r="J1048" s="10"/>
      <c r="M1048" s="10"/>
      <c r="P1048" s="10"/>
      <c r="W1048" s="10"/>
    </row>
    <row r="1049" spans="1:23" s="9" customFormat="1">
      <c r="A1049" s="1"/>
      <c r="B1049" s="2"/>
      <c r="C1049" s="8"/>
      <c r="J1049" s="10"/>
      <c r="M1049" s="10"/>
      <c r="P1049" s="10"/>
      <c r="W1049" s="10"/>
    </row>
    <row r="1050" spans="1:23" s="9" customFormat="1">
      <c r="A1050" s="1"/>
      <c r="B1050" s="2"/>
      <c r="C1050" s="8"/>
      <c r="J1050" s="10"/>
      <c r="M1050" s="10"/>
      <c r="P1050" s="10"/>
      <c r="W1050" s="10"/>
    </row>
    <row r="1051" spans="1:23" s="9" customFormat="1">
      <c r="A1051" s="1"/>
      <c r="B1051" s="2"/>
      <c r="C1051" s="8"/>
      <c r="J1051" s="10"/>
      <c r="M1051" s="10"/>
      <c r="P1051" s="10"/>
      <c r="W1051" s="10"/>
    </row>
    <row r="1052" spans="1:23" s="9" customFormat="1">
      <c r="A1052" s="1"/>
      <c r="B1052" s="2"/>
      <c r="C1052" s="8"/>
      <c r="J1052" s="10"/>
      <c r="M1052" s="10"/>
      <c r="P1052" s="10"/>
      <c r="W1052" s="10"/>
    </row>
    <row r="1053" spans="1:23" s="9" customFormat="1">
      <c r="A1053" s="1"/>
      <c r="B1053" s="2"/>
      <c r="C1053" s="8"/>
      <c r="J1053" s="10"/>
      <c r="M1053" s="10"/>
      <c r="P1053" s="10"/>
      <c r="W1053" s="10"/>
    </row>
    <row r="1054" spans="1:23" s="9" customFormat="1">
      <c r="A1054" s="1"/>
      <c r="B1054" s="2"/>
      <c r="C1054" s="8"/>
      <c r="J1054" s="10"/>
      <c r="M1054" s="10"/>
      <c r="P1054" s="10"/>
      <c r="W1054" s="10"/>
    </row>
    <row r="1055" spans="1:23" s="9" customFormat="1">
      <c r="A1055" s="1"/>
      <c r="B1055" s="2"/>
      <c r="C1055" s="8"/>
      <c r="J1055" s="10"/>
      <c r="M1055" s="10"/>
      <c r="P1055" s="10"/>
      <c r="W1055" s="10"/>
    </row>
    <row r="1056" spans="1:23" s="9" customFormat="1">
      <c r="A1056" s="1"/>
      <c r="B1056" s="2"/>
      <c r="C1056" s="8"/>
      <c r="J1056" s="10"/>
      <c r="M1056" s="10"/>
      <c r="P1056" s="10"/>
      <c r="W1056" s="10"/>
    </row>
    <row r="1057" spans="1:23" s="9" customFormat="1">
      <c r="A1057" s="1"/>
      <c r="B1057" s="2"/>
      <c r="C1057" s="8"/>
      <c r="J1057" s="10"/>
      <c r="M1057" s="10"/>
      <c r="P1057" s="10"/>
      <c r="W1057" s="10"/>
    </row>
    <row r="1058" spans="1:23" s="9" customFormat="1">
      <c r="A1058" s="1"/>
      <c r="B1058" s="2"/>
      <c r="C1058" s="8"/>
      <c r="J1058" s="10"/>
      <c r="M1058" s="10"/>
      <c r="P1058" s="10"/>
      <c r="W1058" s="10"/>
    </row>
    <row r="1059" spans="1:23" s="9" customFormat="1">
      <c r="A1059" s="1"/>
      <c r="B1059" s="2"/>
      <c r="C1059" s="8"/>
      <c r="J1059" s="10"/>
      <c r="M1059" s="10"/>
      <c r="P1059" s="10"/>
      <c r="W1059" s="10"/>
    </row>
    <row r="1060" spans="1:23" s="9" customFormat="1">
      <c r="A1060" s="1"/>
      <c r="B1060" s="2"/>
      <c r="C1060" s="8"/>
      <c r="J1060" s="10"/>
      <c r="M1060" s="10"/>
      <c r="P1060" s="10"/>
      <c r="W1060" s="10"/>
    </row>
    <row r="1061" spans="1:23" s="9" customFormat="1">
      <c r="A1061" s="1"/>
      <c r="B1061" s="2"/>
      <c r="C1061" s="8"/>
      <c r="J1061" s="10"/>
      <c r="M1061" s="10"/>
      <c r="P1061" s="10"/>
      <c r="W1061" s="10"/>
    </row>
    <row r="1062" spans="1:23" s="9" customFormat="1">
      <c r="A1062" s="1"/>
      <c r="B1062" s="2"/>
      <c r="C1062" s="8"/>
      <c r="J1062" s="10"/>
      <c r="M1062" s="10"/>
      <c r="P1062" s="10"/>
      <c r="W1062" s="10"/>
    </row>
    <row r="1063" spans="1:23" s="9" customFormat="1">
      <c r="A1063" s="1"/>
      <c r="B1063" s="2"/>
      <c r="C1063" s="8"/>
      <c r="J1063" s="10"/>
      <c r="M1063" s="10"/>
      <c r="P1063" s="10"/>
      <c r="W1063" s="10"/>
    </row>
    <row r="1064" spans="1:23" s="9" customFormat="1">
      <c r="A1064" s="1"/>
      <c r="B1064" s="2"/>
      <c r="C1064" s="8"/>
      <c r="J1064" s="10"/>
      <c r="M1064" s="10"/>
      <c r="P1064" s="10"/>
      <c r="W1064" s="10"/>
    </row>
    <row r="1065" spans="1:23" s="9" customFormat="1">
      <c r="A1065" s="1"/>
      <c r="B1065" s="2"/>
      <c r="C1065" s="8"/>
      <c r="J1065" s="10"/>
      <c r="M1065" s="10"/>
      <c r="P1065" s="10"/>
      <c r="W1065" s="10"/>
    </row>
    <row r="1066" spans="1:23" s="9" customFormat="1">
      <c r="A1066" s="1"/>
      <c r="B1066" s="2"/>
      <c r="C1066" s="8"/>
      <c r="J1066" s="10"/>
      <c r="M1066" s="10"/>
      <c r="P1066" s="10"/>
      <c r="W1066" s="10"/>
    </row>
    <row r="1067" spans="1:23" s="9" customFormat="1">
      <c r="A1067" s="1"/>
      <c r="B1067" s="2"/>
      <c r="C1067" s="8"/>
      <c r="J1067" s="10"/>
      <c r="M1067" s="10"/>
      <c r="P1067" s="10"/>
      <c r="W1067" s="10"/>
    </row>
    <row r="1068" spans="1:23" s="9" customFormat="1">
      <c r="A1068" s="1"/>
      <c r="B1068" s="2"/>
      <c r="C1068" s="8"/>
      <c r="J1068" s="10"/>
      <c r="M1068" s="10"/>
      <c r="P1068" s="10"/>
      <c r="W1068" s="10"/>
    </row>
    <row r="1069" spans="1:23" s="9" customFormat="1">
      <c r="A1069" s="1"/>
      <c r="B1069" s="2"/>
      <c r="C1069" s="8"/>
      <c r="J1069" s="10"/>
      <c r="M1069" s="10"/>
      <c r="P1069" s="10"/>
      <c r="W1069" s="10"/>
    </row>
    <row r="1070" spans="1:23" s="9" customFormat="1">
      <c r="A1070" s="1"/>
      <c r="B1070" s="2"/>
      <c r="C1070" s="8"/>
      <c r="J1070" s="10"/>
      <c r="M1070" s="10"/>
      <c r="P1070" s="10"/>
      <c r="W1070" s="10"/>
    </row>
    <row r="1071" spans="1:23" s="9" customFormat="1">
      <c r="A1071" s="1"/>
      <c r="B1071" s="2"/>
      <c r="C1071" s="8"/>
      <c r="J1071" s="10"/>
      <c r="M1071" s="10"/>
      <c r="P1071" s="10"/>
      <c r="W1071" s="10"/>
    </row>
    <row r="1072" spans="1:23" s="9" customFormat="1">
      <c r="A1072" s="1"/>
      <c r="B1072" s="2"/>
      <c r="C1072" s="8"/>
      <c r="J1072" s="10"/>
      <c r="M1072" s="10"/>
      <c r="P1072" s="10"/>
      <c r="W1072" s="10"/>
    </row>
    <row r="1073" spans="1:23" s="9" customFormat="1">
      <c r="A1073" s="1"/>
      <c r="B1073" s="2"/>
      <c r="C1073" s="8"/>
      <c r="J1073" s="10"/>
      <c r="M1073" s="10"/>
      <c r="P1073" s="10"/>
      <c r="W1073" s="10"/>
    </row>
    <row r="1074" spans="1:23" s="9" customFormat="1">
      <c r="A1074" s="1"/>
      <c r="B1074" s="2"/>
      <c r="C1074" s="8"/>
      <c r="J1074" s="10"/>
      <c r="M1074" s="10"/>
      <c r="P1074" s="10"/>
      <c r="W1074" s="10"/>
    </row>
    <row r="1075" spans="1:23" s="9" customFormat="1">
      <c r="A1075" s="1"/>
      <c r="B1075" s="2"/>
      <c r="C1075" s="8"/>
      <c r="J1075" s="10"/>
      <c r="M1075" s="10"/>
      <c r="P1075" s="10"/>
      <c r="W1075" s="10"/>
    </row>
    <row r="1076" spans="1:23" s="9" customFormat="1">
      <c r="A1076" s="1"/>
      <c r="B1076" s="2"/>
      <c r="C1076" s="8"/>
      <c r="J1076" s="10"/>
      <c r="M1076" s="10"/>
      <c r="P1076" s="10"/>
      <c r="W1076" s="10"/>
    </row>
    <row r="1077" spans="1:23" s="9" customFormat="1">
      <c r="A1077" s="1"/>
      <c r="B1077" s="2"/>
      <c r="C1077" s="8"/>
      <c r="J1077" s="10"/>
      <c r="M1077" s="10"/>
      <c r="P1077" s="10"/>
      <c r="W1077" s="10"/>
    </row>
    <row r="1078" spans="1:23" s="9" customFormat="1">
      <c r="A1078" s="1"/>
      <c r="B1078" s="2"/>
      <c r="C1078" s="8"/>
      <c r="J1078" s="10"/>
      <c r="M1078" s="10"/>
      <c r="P1078" s="10"/>
      <c r="W1078" s="10"/>
    </row>
    <row r="1079" spans="1:23" s="9" customFormat="1">
      <c r="A1079" s="1"/>
      <c r="B1079" s="2"/>
      <c r="C1079" s="8"/>
      <c r="J1079" s="10"/>
      <c r="M1079" s="10"/>
      <c r="P1079" s="10"/>
      <c r="W1079" s="10"/>
    </row>
    <row r="1080" spans="1:23" s="9" customFormat="1">
      <c r="A1080" s="1"/>
      <c r="B1080" s="2"/>
      <c r="C1080" s="8"/>
      <c r="J1080" s="10"/>
      <c r="M1080" s="10"/>
      <c r="P1080" s="10"/>
      <c r="W1080" s="10"/>
    </row>
    <row r="1081" spans="1:23" s="9" customFormat="1">
      <c r="A1081" s="1"/>
      <c r="B1081" s="2"/>
      <c r="C1081" s="8"/>
      <c r="J1081" s="10"/>
      <c r="M1081" s="10"/>
      <c r="P1081" s="10"/>
      <c r="W1081" s="10"/>
    </row>
    <row r="1082" spans="1:23" s="9" customFormat="1">
      <c r="A1082" s="1"/>
      <c r="B1082" s="2"/>
      <c r="C1082" s="8"/>
      <c r="J1082" s="10"/>
      <c r="M1082" s="10"/>
      <c r="P1082" s="10"/>
      <c r="W1082" s="10"/>
    </row>
    <row r="1083" spans="1:23" s="9" customFormat="1">
      <c r="A1083" s="1"/>
      <c r="B1083" s="2"/>
      <c r="C1083" s="8"/>
      <c r="J1083" s="10"/>
      <c r="M1083" s="10"/>
      <c r="P1083" s="10"/>
      <c r="W1083" s="10"/>
    </row>
    <row r="1084" spans="1:23" s="9" customFormat="1">
      <c r="A1084" s="1"/>
      <c r="B1084" s="2"/>
      <c r="C1084" s="8"/>
      <c r="J1084" s="10"/>
      <c r="M1084" s="10"/>
      <c r="P1084" s="10"/>
      <c r="W1084" s="10"/>
    </row>
    <row r="1085" spans="1:23" s="9" customFormat="1">
      <c r="A1085" s="1"/>
      <c r="B1085" s="2"/>
      <c r="C1085" s="8"/>
      <c r="J1085" s="10"/>
      <c r="M1085" s="10"/>
      <c r="P1085" s="10"/>
      <c r="W1085" s="10"/>
    </row>
    <row r="1086" spans="1:23" s="9" customFormat="1">
      <c r="A1086" s="1"/>
      <c r="B1086" s="2"/>
      <c r="C1086" s="8"/>
      <c r="J1086" s="10"/>
      <c r="M1086" s="10"/>
      <c r="P1086" s="10"/>
      <c r="W1086" s="10"/>
    </row>
    <row r="1087" spans="1:23" s="9" customFormat="1">
      <c r="A1087" s="1"/>
      <c r="B1087" s="2"/>
      <c r="C1087" s="8"/>
      <c r="J1087" s="10"/>
      <c r="M1087" s="10"/>
      <c r="P1087" s="10"/>
      <c r="W1087" s="10"/>
    </row>
    <row r="1088" spans="1:23" s="9" customFormat="1">
      <c r="A1088" s="1"/>
      <c r="B1088" s="2"/>
      <c r="C1088" s="8"/>
      <c r="J1088" s="10"/>
      <c r="M1088" s="10"/>
      <c r="P1088" s="10"/>
      <c r="W1088" s="10"/>
    </row>
    <row r="1089" spans="1:23" s="9" customFormat="1">
      <c r="A1089" s="1"/>
      <c r="B1089" s="2"/>
      <c r="C1089" s="8"/>
      <c r="J1089" s="10"/>
      <c r="M1089" s="10"/>
      <c r="P1089" s="10"/>
      <c r="W1089" s="10"/>
    </row>
    <row r="1090" spans="1:23" s="9" customFormat="1">
      <c r="A1090" s="1"/>
      <c r="B1090" s="2"/>
      <c r="C1090" s="8"/>
      <c r="J1090" s="10"/>
      <c r="M1090" s="10"/>
      <c r="P1090" s="10"/>
      <c r="W1090" s="10"/>
    </row>
    <row r="1091" spans="1:23" s="9" customFormat="1">
      <c r="A1091" s="1"/>
      <c r="B1091" s="2"/>
      <c r="C1091" s="8"/>
      <c r="J1091" s="10"/>
      <c r="M1091" s="10"/>
      <c r="P1091" s="10"/>
      <c r="W1091" s="10"/>
    </row>
    <row r="1092" spans="1:23" s="9" customFormat="1">
      <c r="A1092" s="1"/>
      <c r="B1092" s="2"/>
      <c r="C1092" s="8"/>
      <c r="J1092" s="10"/>
      <c r="M1092" s="10"/>
      <c r="P1092" s="10"/>
      <c r="W1092" s="10"/>
    </row>
    <row r="1093" spans="1:23" s="9" customFormat="1">
      <c r="A1093" s="1"/>
      <c r="B1093" s="2"/>
      <c r="C1093" s="8"/>
      <c r="J1093" s="10"/>
      <c r="M1093" s="10"/>
      <c r="P1093" s="10"/>
      <c r="W1093" s="10"/>
    </row>
    <row r="1094" spans="1:23" s="9" customFormat="1">
      <c r="A1094" s="1"/>
      <c r="B1094" s="2"/>
      <c r="C1094" s="8"/>
      <c r="J1094" s="10"/>
      <c r="M1094" s="10"/>
      <c r="P1094" s="10"/>
      <c r="W1094" s="10"/>
    </row>
    <row r="1095" spans="1:23" s="9" customFormat="1">
      <c r="A1095" s="1"/>
      <c r="B1095" s="2"/>
      <c r="C1095" s="8"/>
      <c r="J1095" s="10"/>
      <c r="M1095" s="10"/>
      <c r="P1095" s="10"/>
      <c r="W1095" s="10"/>
    </row>
    <row r="1096" spans="1:23" s="9" customFormat="1">
      <c r="A1096" s="1"/>
      <c r="B1096" s="2"/>
      <c r="C1096" s="8"/>
      <c r="J1096" s="10"/>
      <c r="M1096" s="10"/>
      <c r="P1096" s="10"/>
      <c r="W1096" s="10"/>
    </row>
    <row r="1097" spans="1:23" s="9" customFormat="1">
      <c r="A1097" s="1"/>
      <c r="B1097" s="2"/>
      <c r="C1097" s="8"/>
      <c r="J1097" s="10"/>
      <c r="M1097" s="10"/>
      <c r="P1097" s="10"/>
      <c r="W1097" s="10"/>
    </row>
    <row r="1098" spans="1:23" s="9" customFormat="1">
      <c r="A1098" s="1"/>
      <c r="B1098" s="2"/>
      <c r="C1098" s="8"/>
      <c r="J1098" s="10"/>
      <c r="M1098" s="10"/>
      <c r="P1098" s="10"/>
      <c r="W1098" s="10"/>
    </row>
    <row r="1099" spans="1:23" s="9" customFormat="1">
      <c r="A1099" s="1"/>
      <c r="B1099" s="2"/>
      <c r="C1099" s="8"/>
      <c r="J1099" s="10"/>
      <c r="M1099" s="10"/>
      <c r="P1099" s="10"/>
      <c r="W1099" s="10"/>
    </row>
    <row r="1100" spans="1:23" s="9" customFormat="1">
      <c r="A1100" s="1"/>
      <c r="B1100" s="2"/>
      <c r="C1100" s="8"/>
      <c r="J1100" s="10"/>
      <c r="M1100" s="10"/>
      <c r="P1100" s="10"/>
      <c r="W1100" s="10"/>
    </row>
    <row r="1101" spans="1:23" s="9" customFormat="1">
      <c r="A1101" s="1"/>
      <c r="B1101" s="2"/>
      <c r="C1101" s="8"/>
      <c r="J1101" s="10"/>
      <c r="M1101" s="10"/>
      <c r="P1101" s="10"/>
      <c r="W1101" s="10"/>
    </row>
    <row r="1102" spans="1:23" s="9" customFormat="1">
      <c r="A1102" s="1"/>
      <c r="B1102" s="2"/>
      <c r="C1102" s="8"/>
      <c r="J1102" s="10"/>
      <c r="M1102" s="10"/>
      <c r="P1102" s="10"/>
      <c r="W1102" s="10"/>
    </row>
    <row r="1103" spans="1:23" s="9" customFormat="1">
      <c r="A1103" s="1"/>
      <c r="B1103" s="2"/>
      <c r="C1103" s="8"/>
      <c r="J1103" s="10"/>
      <c r="M1103" s="10"/>
      <c r="P1103" s="10"/>
      <c r="W1103" s="10"/>
    </row>
    <row r="1104" spans="1:23" s="9" customFormat="1">
      <c r="A1104" s="1"/>
      <c r="B1104" s="2"/>
      <c r="C1104" s="8"/>
      <c r="J1104" s="10"/>
      <c r="M1104" s="10"/>
      <c r="P1104" s="10"/>
      <c r="W1104" s="10"/>
    </row>
    <row r="1105" spans="1:23" s="9" customFormat="1">
      <c r="A1105" s="1"/>
      <c r="B1105" s="2"/>
      <c r="C1105" s="8"/>
      <c r="J1105" s="10"/>
      <c r="M1105" s="10"/>
      <c r="P1105" s="10"/>
      <c r="W1105" s="10"/>
    </row>
    <row r="1106" spans="1:23" s="9" customFormat="1">
      <c r="A1106" s="1"/>
      <c r="B1106" s="2"/>
      <c r="C1106" s="8"/>
      <c r="J1106" s="10"/>
      <c r="M1106" s="10"/>
      <c r="P1106" s="10"/>
      <c r="W1106" s="10"/>
    </row>
    <row r="1107" spans="1:23" s="9" customFormat="1">
      <c r="A1107" s="1"/>
      <c r="B1107" s="2"/>
      <c r="C1107" s="8"/>
      <c r="J1107" s="10"/>
      <c r="M1107" s="10"/>
      <c r="P1107" s="10"/>
      <c r="W1107" s="10"/>
    </row>
    <row r="1108" spans="1:23" s="9" customFormat="1">
      <c r="A1108" s="1"/>
      <c r="B1108" s="2"/>
      <c r="C1108" s="8"/>
      <c r="J1108" s="10"/>
      <c r="M1108" s="10"/>
      <c r="P1108" s="10"/>
      <c r="W1108" s="10"/>
    </row>
    <row r="1109" spans="1:23" s="9" customFormat="1">
      <c r="A1109" s="1"/>
      <c r="B1109" s="2"/>
      <c r="C1109" s="8"/>
      <c r="J1109" s="10"/>
      <c r="M1109" s="10"/>
      <c r="P1109" s="10"/>
      <c r="W1109" s="10"/>
    </row>
    <row r="1110" spans="1:23" s="9" customFormat="1">
      <c r="A1110" s="1"/>
      <c r="B1110" s="2"/>
      <c r="C1110" s="8"/>
      <c r="J1110" s="10"/>
      <c r="M1110" s="10"/>
      <c r="P1110" s="10"/>
      <c r="W1110" s="10"/>
    </row>
    <row r="1111" spans="1:23" s="9" customFormat="1">
      <c r="A1111" s="1"/>
      <c r="B1111" s="2"/>
      <c r="C1111" s="8"/>
      <c r="J1111" s="10"/>
      <c r="M1111" s="10"/>
      <c r="P1111" s="10"/>
      <c r="W1111" s="10"/>
    </row>
    <row r="1112" spans="1:23" s="9" customFormat="1">
      <c r="A1112" s="1"/>
      <c r="B1112" s="2"/>
      <c r="C1112" s="8"/>
      <c r="J1112" s="10"/>
      <c r="M1112" s="10"/>
      <c r="P1112" s="10"/>
      <c r="W1112" s="10"/>
    </row>
    <row r="1113" spans="1:23" s="9" customFormat="1">
      <c r="A1113" s="1"/>
      <c r="B1113" s="2"/>
      <c r="C1113" s="8"/>
      <c r="J1113" s="10"/>
      <c r="M1113" s="10"/>
      <c r="P1113" s="10"/>
      <c r="W1113" s="10"/>
    </row>
    <row r="1114" spans="1:23" s="9" customFormat="1">
      <c r="A1114" s="1"/>
      <c r="B1114" s="2"/>
      <c r="C1114" s="8"/>
      <c r="J1114" s="10"/>
      <c r="M1114" s="10"/>
      <c r="P1114" s="10"/>
      <c r="W1114" s="10"/>
    </row>
    <row r="1115" spans="1:23" s="9" customFormat="1">
      <c r="A1115" s="1"/>
      <c r="B1115" s="2"/>
      <c r="C1115" s="8"/>
      <c r="J1115" s="10"/>
      <c r="M1115" s="10"/>
      <c r="P1115" s="10"/>
      <c r="W1115" s="10"/>
    </row>
    <row r="1116" spans="1:23" s="9" customFormat="1">
      <c r="A1116" s="1"/>
      <c r="B1116" s="2"/>
      <c r="C1116" s="8"/>
      <c r="J1116" s="10"/>
      <c r="M1116" s="10"/>
      <c r="P1116" s="10"/>
      <c r="W1116" s="10"/>
    </row>
    <row r="1117" spans="1:23" s="9" customFormat="1">
      <c r="A1117" s="1"/>
      <c r="B1117" s="2"/>
      <c r="C1117" s="8"/>
      <c r="J1117" s="10"/>
      <c r="M1117" s="10"/>
      <c r="P1117" s="10"/>
      <c r="W1117" s="10"/>
    </row>
    <row r="1118" spans="1:23" s="9" customFormat="1">
      <c r="A1118" s="1"/>
      <c r="B1118" s="2"/>
      <c r="C1118" s="8"/>
      <c r="J1118" s="10"/>
      <c r="M1118" s="10"/>
      <c r="P1118" s="10"/>
      <c r="W1118" s="10"/>
    </row>
    <row r="1119" spans="1:23" s="9" customFormat="1">
      <c r="A1119" s="1"/>
      <c r="B1119" s="2"/>
      <c r="C1119" s="8"/>
      <c r="J1119" s="10"/>
      <c r="M1119" s="10"/>
      <c r="P1119" s="10"/>
      <c r="W1119" s="10"/>
    </row>
    <row r="1120" spans="1:23" s="9" customFormat="1">
      <c r="A1120" s="1"/>
      <c r="B1120" s="2"/>
      <c r="C1120" s="8"/>
      <c r="J1120" s="10"/>
      <c r="M1120" s="10"/>
      <c r="P1120" s="10"/>
      <c r="W1120" s="10"/>
    </row>
    <row r="1121" spans="1:23" s="9" customFormat="1">
      <c r="A1121" s="1"/>
      <c r="B1121" s="2"/>
      <c r="C1121" s="8"/>
      <c r="J1121" s="10"/>
      <c r="M1121" s="10"/>
      <c r="P1121" s="10"/>
      <c r="W1121" s="10"/>
    </row>
    <row r="1122" spans="1:23" s="9" customFormat="1">
      <c r="A1122" s="1"/>
      <c r="B1122" s="2"/>
      <c r="C1122" s="8"/>
      <c r="J1122" s="10"/>
      <c r="M1122" s="10"/>
      <c r="P1122" s="10"/>
      <c r="W1122" s="10"/>
    </row>
    <row r="1123" spans="1:23" s="9" customFormat="1">
      <c r="A1123" s="1"/>
      <c r="B1123" s="2"/>
      <c r="C1123" s="8"/>
      <c r="J1123" s="10"/>
      <c r="M1123" s="10"/>
      <c r="P1123" s="10"/>
      <c r="W1123" s="10"/>
    </row>
    <row r="1124" spans="1:23" s="9" customFormat="1">
      <c r="A1124" s="1"/>
      <c r="B1124" s="2"/>
      <c r="C1124" s="8"/>
      <c r="J1124" s="10"/>
      <c r="M1124" s="10"/>
      <c r="P1124" s="10"/>
      <c r="W1124" s="10"/>
    </row>
    <row r="1125" spans="1:23" s="9" customFormat="1">
      <c r="A1125" s="1"/>
      <c r="B1125" s="2"/>
      <c r="C1125" s="8"/>
      <c r="J1125" s="10"/>
      <c r="M1125" s="10"/>
      <c r="P1125" s="10"/>
      <c r="W1125" s="10"/>
    </row>
    <row r="1126" spans="1:23" s="9" customFormat="1">
      <c r="A1126" s="1"/>
      <c r="B1126" s="2"/>
      <c r="C1126" s="8"/>
      <c r="J1126" s="10"/>
      <c r="M1126" s="10"/>
      <c r="P1126" s="10"/>
      <c r="W1126" s="10"/>
    </row>
    <row r="1127" spans="1:23" s="9" customFormat="1">
      <c r="A1127" s="1"/>
      <c r="B1127" s="2"/>
      <c r="C1127" s="8"/>
      <c r="J1127" s="10"/>
      <c r="M1127" s="10"/>
      <c r="P1127" s="10"/>
      <c r="W1127" s="10"/>
    </row>
    <row r="1128" spans="1:23" s="9" customFormat="1">
      <c r="A1128" s="1"/>
      <c r="B1128" s="2"/>
      <c r="C1128" s="8"/>
      <c r="J1128" s="10"/>
      <c r="M1128" s="10"/>
      <c r="P1128" s="10"/>
      <c r="W1128" s="10"/>
    </row>
    <row r="1129" spans="1:23" s="9" customFormat="1">
      <c r="A1129" s="1"/>
      <c r="B1129" s="2"/>
      <c r="C1129" s="8"/>
      <c r="J1129" s="10"/>
      <c r="M1129" s="10"/>
      <c r="P1129" s="10"/>
      <c r="W1129" s="10"/>
    </row>
    <row r="1130" spans="1:23" s="9" customFormat="1">
      <c r="A1130" s="1"/>
      <c r="B1130" s="2"/>
      <c r="C1130" s="8"/>
      <c r="J1130" s="10"/>
      <c r="M1130" s="10"/>
      <c r="P1130" s="10"/>
      <c r="W1130" s="10"/>
    </row>
    <row r="1131" spans="1:23" s="9" customFormat="1">
      <c r="A1131" s="1"/>
      <c r="B1131" s="2"/>
      <c r="C1131" s="8"/>
      <c r="J1131" s="10"/>
      <c r="M1131" s="10"/>
      <c r="P1131" s="10"/>
      <c r="W1131" s="10"/>
    </row>
    <row r="1132" spans="1:23" s="9" customFormat="1">
      <c r="A1132" s="1"/>
      <c r="B1132" s="2"/>
      <c r="C1132" s="8"/>
      <c r="J1132" s="10"/>
      <c r="M1132" s="10"/>
      <c r="P1132" s="10"/>
      <c r="W1132" s="10"/>
    </row>
    <row r="1133" spans="1:23" s="9" customFormat="1">
      <c r="A1133" s="1"/>
      <c r="B1133" s="2"/>
      <c r="C1133" s="8"/>
      <c r="J1133" s="10"/>
      <c r="M1133" s="10"/>
      <c r="P1133" s="10"/>
      <c r="W1133" s="10"/>
    </row>
    <row r="1134" spans="1:23" s="9" customFormat="1">
      <c r="A1134" s="1"/>
      <c r="B1134" s="2"/>
      <c r="C1134" s="8"/>
      <c r="J1134" s="10"/>
      <c r="M1134" s="10"/>
      <c r="P1134" s="10"/>
      <c r="W1134" s="10"/>
    </row>
    <row r="1135" spans="1:23" s="9" customFormat="1">
      <c r="A1135" s="1"/>
      <c r="B1135" s="2"/>
      <c r="C1135" s="8"/>
      <c r="J1135" s="10"/>
      <c r="M1135" s="10"/>
      <c r="P1135" s="10"/>
      <c r="W1135" s="10"/>
    </row>
    <row r="1136" spans="1:23" s="9" customFormat="1">
      <c r="A1136" s="1"/>
      <c r="B1136" s="2"/>
      <c r="C1136" s="8"/>
      <c r="J1136" s="10"/>
      <c r="M1136" s="10"/>
      <c r="P1136" s="10"/>
      <c r="W1136" s="10"/>
    </row>
    <row r="1137" spans="1:23" s="9" customFormat="1">
      <c r="A1137" s="1"/>
      <c r="B1137" s="2"/>
      <c r="C1137" s="8"/>
      <c r="J1137" s="10"/>
      <c r="M1137" s="10"/>
      <c r="P1137" s="10"/>
      <c r="W1137" s="10"/>
    </row>
    <row r="1138" spans="1:23" s="9" customFormat="1">
      <c r="A1138" s="1"/>
      <c r="B1138" s="2"/>
      <c r="C1138" s="8"/>
      <c r="J1138" s="10"/>
      <c r="M1138" s="10"/>
      <c r="P1138" s="10"/>
      <c r="W1138" s="10"/>
    </row>
    <row r="1139" spans="1:23" s="9" customFormat="1">
      <c r="A1139" s="1"/>
      <c r="B1139" s="2"/>
      <c r="C1139" s="8"/>
      <c r="J1139" s="10"/>
      <c r="M1139" s="10"/>
      <c r="P1139" s="10"/>
      <c r="W1139" s="10"/>
    </row>
    <row r="1140" spans="1:23" s="9" customFormat="1">
      <c r="A1140" s="1"/>
      <c r="B1140" s="2"/>
      <c r="C1140" s="8"/>
      <c r="J1140" s="10"/>
      <c r="M1140" s="10"/>
      <c r="P1140" s="10"/>
      <c r="W1140" s="10"/>
    </row>
    <row r="1141" spans="1:23" s="9" customFormat="1">
      <c r="A1141" s="1"/>
      <c r="B1141" s="2"/>
      <c r="C1141" s="8"/>
      <c r="J1141" s="10"/>
      <c r="M1141" s="10"/>
      <c r="P1141" s="10"/>
      <c r="W1141" s="10"/>
    </row>
    <row r="1142" spans="1:23" s="9" customFormat="1">
      <c r="A1142" s="1"/>
      <c r="B1142" s="2"/>
      <c r="C1142" s="8"/>
      <c r="J1142" s="10"/>
      <c r="M1142" s="10"/>
      <c r="P1142" s="10"/>
      <c r="W1142" s="10"/>
    </row>
    <row r="1143" spans="1:23" s="9" customFormat="1">
      <c r="A1143" s="1"/>
      <c r="B1143" s="2"/>
      <c r="C1143" s="8"/>
      <c r="J1143" s="10"/>
      <c r="M1143" s="10"/>
      <c r="P1143" s="10"/>
      <c r="W1143" s="10"/>
    </row>
    <row r="1144" spans="1:23" s="9" customFormat="1">
      <c r="A1144" s="1"/>
      <c r="B1144" s="2"/>
      <c r="C1144" s="8"/>
      <c r="J1144" s="10"/>
      <c r="M1144" s="10"/>
      <c r="P1144" s="10"/>
      <c r="W1144" s="10"/>
    </row>
    <row r="1145" spans="1:23" s="9" customFormat="1">
      <c r="A1145" s="1"/>
      <c r="B1145" s="2"/>
      <c r="C1145" s="8"/>
      <c r="J1145" s="10"/>
      <c r="M1145" s="10"/>
      <c r="P1145" s="10"/>
      <c r="W1145" s="10"/>
    </row>
    <row r="1146" spans="1:23" s="9" customFormat="1">
      <c r="A1146" s="1"/>
      <c r="B1146" s="2"/>
      <c r="C1146" s="8"/>
      <c r="J1146" s="10"/>
      <c r="M1146" s="10"/>
      <c r="P1146" s="10"/>
      <c r="W1146" s="10"/>
    </row>
    <row r="1147" spans="1:23" s="9" customFormat="1">
      <c r="A1147" s="1"/>
      <c r="B1147" s="2"/>
      <c r="C1147" s="8"/>
      <c r="J1147" s="10"/>
      <c r="M1147" s="10"/>
      <c r="P1147" s="10"/>
      <c r="W1147" s="10"/>
    </row>
    <row r="1148" spans="1:23" s="9" customFormat="1">
      <c r="A1148" s="1"/>
      <c r="B1148" s="2"/>
      <c r="C1148" s="8"/>
      <c r="J1148" s="10"/>
      <c r="M1148" s="10"/>
      <c r="P1148" s="10"/>
      <c r="W1148" s="10"/>
    </row>
    <row r="1149" spans="1:23" s="9" customFormat="1">
      <c r="A1149" s="1"/>
      <c r="B1149" s="2"/>
      <c r="C1149" s="8"/>
      <c r="J1149" s="10"/>
      <c r="M1149" s="10"/>
      <c r="P1149" s="10"/>
      <c r="W1149" s="10"/>
    </row>
    <row r="1150" spans="1:23" s="9" customFormat="1">
      <c r="A1150" s="1"/>
      <c r="B1150" s="2"/>
      <c r="C1150" s="8"/>
      <c r="J1150" s="10"/>
      <c r="M1150" s="10"/>
      <c r="P1150" s="10"/>
      <c r="W1150" s="10"/>
    </row>
    <row r="1151" spans="1:23" s="9" customFormat="1">
      <c r="A1151" s="1"/>
      <c r="B1151" s="2"/>
      <c r="C1151" s="8"/>
      <c r="J1151" s="10"/>
      <c r="M1151" s="10"/>
      <c r="P1151" s="10"/>
      <c r="W1151" s="10"/>
    </row>
    <row r="1152" spans="1:23" s="9" customFormat="1">
      <c r="A1152" s="1"/>
      <c r="B1152" s="2"/>
      <c r="C1152" s="8"/>
      <c r="J1152" s="10"/>
      <c r="M1152" s="10"/>
      <c r="P1152" s="10"/>
      <c r="W1152" s="10"/>
    </row>
    <row r="1153" spans="1:23" s="9" customFormat="1">
      <c r="A1153" s="1"/>
      <c r="B1153" s="2"/>
      <c r="C1153" s="8"/>
      <c r="J1153" s="10"/>
      <c r="M1153" s="10"/>
      <c r="P1153" s="10"/>
      <c r="W1153" s="10"/>
    </row>
    <row r="1154" spans="1:23" s="9" customFormat="1">
      <c r="A1154" s="1"/>
      <c r="B1154" s="2"/>
      <c r="C1154" s="8"/>
      <c r="J1154" s="10"/>
      <c r="M1154" s="10"/>
      <c r="P1154" s="10"/>
      <c r="W1154" s="10"/>
    </row>
    <row r="1155" spans="1:23" s="9" customFormat="1">
      <c r="A1155" s="1"/>
      <c r="B1155" s="2"/>
      <c r="C1155" s="8"/>
      <c r="J1155" s="10"/>
      <c r="M1155" s="10"/>
      <c r="P1155" s="10"/>
      <c r="W1155" s="10"/>
    </row>
    <row r="1156" spans="1:23" s="9" customFormat="1">
      <c r="A1156" s="1"/>
      <c r="B1156" s="2"/>
      <c r="C1156" s="8"/>
      <c r="J1156" s="10"/>
      <c r="M1156" s="10"/>
      <c r="P1156" s="10"/>
      <c r="W1156" s="10"/>
    </row>
    <row r="1157" spans="1:23" s="9" customFormat="1">
      <c r="A1157" s="1"/>
      <c r="B1157" s="2"/>
      <c r="C1157" s="8"/>
      <c r="J1157" s="10"/>
      <c r="M1157" s="10"/>
      <c r="P1157" s="10"/>
      <c r="W1157" s="10"/>
    </row>
    <row r="1158" spans="1:23" s="9" customFormat="1">
      <c r="A1158" s="1"/>
      <c r="B1158" s="2"/>
      <c r="C1158" s="8"/>
      <c r="J1158" s="10"/>
      <c r="M1158" s="10"/>
      <c r="P1158" s="10"/>
      <c r="W1158" s="10"/>
    </row>
    <row r="1159" spans="1:23" s="9" customFormat="1">
      <c r="A1159" s="1"/>
      <c r="B1159" s="2"/>
      <c r="C1159" s="8"/>
      <c r="J1159" s="10"/>
      <c r="M1159" s="10"/>
      <c r="P1159" s="10"/>
      <c r="W1159" s="10"/>
    </row>
    <row r="1160" spans="1:23" s="9" customFormat="1">
      <c r="A1160" s="1"/>
      <c r="B1160" s="2"/>
      <c r="C1160" s="8"/>
      <c r="J1160" s="10"/>
      <c r="M1160" s="10"/>
      <c r="P1160" s="10"/>
      <c r="W1160" s="10"/>
    </row>
    <row r="1161" spans="1:23" s="9" customFormat="1">
      <c r="A1161" s="1"/>
      <c r="B1161" s="2"/>
      <c r="C1161" s="8"/>
      <c r="J1161" s="10"/>
      <c r="M1161" s="10"/>
      <c r="P1161" s="10"/>
      <c r="W1161" s="10"/>
    </row>
    <row r="1162" spans="1:23" s="9" customFormat="1">
      <c r="A1162" s="1"/>
      <c r="B1162" s="2"/>
      <c r="C1162" s="8"/>
      <c r="J1162" s="10"/>
      <c r="M1162" s="10"/>
      <c r="P1162" s="10"/>
      <c r="W1162" s="10"/>
    </row>
    <row r="1163" spans="1:23" s="9" customFormat="1">
      <c r="A1163" s="1"/>
      <c r="B1163" s="2"/>
      <c r="C1163" s="8"/>
      <c r="J1163" s="10"/>
      <c r="M1163" s="10"/>
      <c r="P1163" s="10"/>
      <c r="W1163" s="10"/>
    </row>
    <row r="1164" spans="1:23" s="9" customFormat="1">
      <c r="A1164" s="1"/>
      <c r="B1164" s="2"/>
      <c r="C1164" s="8"/>
      <c r="J1164" s="10"/>
      <c r="M1164" s="10"/>
      <c r="P1164" s="10"/>
      <c r="W1164" s="10"/>
    </row>
    <row r="1165" spans="1:23" s="9" customFormat="1">
      <c r="A1165" s="1"/>
      <c r="B1165" s="2"/>
      <c r="C1165" s="8"/>
      <c r="J1165" s="10"/>
      <c r="M1165" s="10"/>
      <c r="P1165" s="10"/>
      <c r="W1165" s="10"/>
    </row>
    <row r="1166" spans="1:23" s="9" customFormat="1">
      <c r="A1166" s="1"/>
      <c r="B1166" s="2"/>
      <c r="C1166" s="8"/>
      <c r="J1166" s="10"/>
      <c r="M1166" s="10"/>
      <c r="P1166" s="10"/>
      <c r="W1166" s="10"/>
    </row>
    <row r="1167" spans="1:23" s="9" customFormat="1">
      <c r="A1167" s="1"/>
      <c r="B1167" s="2"/>
      <c r="C1167" s="8"/>
      <c r="J1167" s="10"/>
      <c r="M1167" s="10"/>
      <c r="P1167" s="10"/>
      <c r="W1167" s="10"/>
    </row>
    <row r="1168" spans="1:23" s="9" customFormat="1">
      <c r="A1168" s="1"/>
      <c r="B1168" s="2"/>
      <c r="C1168" s="8"/>
      <c r="J1168" s="10"/>
      <c r="M1168" s="10"/>
      <c r="P1168" s="10"/>
      <c r="W1168" s="10"/>
    </row>
    <row r="1169" spans="1:23" s="9" customFormat="1">
      <c r="A1169" s="1"/>
      <c r="B1169" s="2"/>
      <c r="C1169" s="8"/>
      <c r="J1169" s="10"/>
      <c r="M1169" s="10"/>
      <c r="P1169" s="10"/>
      <c r="W1169" s="10"/>
    </row>
    <row r="1170" spans="1:23" s="9" customFormat="1">
      <c r="A1170" s="1"/>
      <c r="B1170" s="2"/>
      <c r="C1170" s="8"/>
      <c r="J1170" s="10"/>
      <c r="M1170" s="10"/>
      <c r="P1170" s="10"/>
      <c r="W1170" s="10"/>
    </row>
    <row r="1171" spans="1:23" s="9" customFormat="1">
      <c r="A1171" s="1"/>
      <c r="B1171" s="2"/>
      <c r="C1171" s="8"/>
      <c r="J1171" s="10"/>
      <c r="M1171" s="10"/>
      <c r="P1171" s="10"/>
      <c r="W1171" s="10"/>
    </row>
    <row r="1172" spans="1:23" s="9" customFormat="1">
      <c r="A1172" s="1"/>
      <c r="B1172" s="2"/>
      <c r="C1172" s="8"/>
      <c r="J1172" s="10"/>
      <c r="M1172" s="10"/>
      <c r="P1172" s="10"/>
      <c r="W1172" s="10"/>
    </row>
    <row r="1173" spans="1:23" s="9" customFormat="1">
      <c r="A1173" s="1"/>
      <c r="B1173" s="2"/>
      <c r="C1173" s="8"/>
      <c r="J1173" s="10"/>
      <c r="M1173" s="10"/>
      <c r="P1173" s="10"/>
      <c r="W1173" s="10"/>
    </row>
    <row r="1174" spans="1:23" s="9" customFormat="1">
      <c r="A1174" s="1"/>
      <c r="B1174" s="2"/>
      <c r="C1174" s="8"/>
      <c r="J1174" s="10"/>
      <c r="M1174" s="10"/>
      <c r="P1174" s="10"/>
      <c r="W1174" s="10"/>
    </row>
    <row r="1175" spans="1:23" s="9" customFormat="1">
      <c r="A1175" s="1"/>
      <c r="B1175" s="2"/>
      <c r="C1175" s="8"/>
      <c r="J1175" s="10"/>
      <c r="M1175" s="10"/>
      <c r="P1175" s="10"/>
      <c r="W1175" s="10"/>
    </row>
    <row r="1176" spans="1:23" s="9" customFormat="1">
      <c r="A1176" s="1"/>
      <c r="B1176" s="2"/>
      <c r="C1176" s="8"/>
      <c r="J1176" s="10"/>
      <c r="M1176" s="10"/>
      <c r="P1176" s="10"/>
      <c r="W1176" s="10"/>
    </row>
    <row r="1177" spans="1:23" s="9" customFormat="1">
      <c r="A1177" s="1"/>
      <c r="B1177" s="2"/>
      <c r="C1177" s="8"/>
      <c r="J1177" s="10"/>
      <c r="M1177" s="10"/>
      <c r="P1177" s="10"/>
      <c r="W1177" s="10"/>
    </row>
    <row r="1178" spans="1:23" s="9" customFormat="1">
      <c r="A1178" s="1"/>
      <c r="B1178" s="2"/>
      <c r="C1178" s="8"/>
      <c r="J1178" s="10"/>
      <c r="M1178" s="10"/>
      <c r="P1178" s="10"/>
      <c r="W1178" s="10"/>
    </row>
    <row r="1179" spans="1:23" s="9" customFormat="1">
      <c r="A1179" s="1"/>
      <c r="B1179" s="2"/>
      <c r="C1179" s="8"/>
      <c r="J1179" s="10"/>
      <c r="M1179" s="10"/>
      <c r="P1179" s="10"/>
      <c r="W1179" s="10"/>
    </row>
    <row r="1180" spans="1:23" s="9" customFormat="1">
      <c r="A1180" s="1"/>
      <c r="B1180" s="2"/>
      <c r="C1180" s="8"/>
      <c r="J1180" s="10"/>
      <c r="M1180" s="10"/>
      <c r="P1180" s="10"/>
      <c r="W1180" s="10"/>
    </row>
    <row r="1181" spans="1:23" s="9" customFormat="1">
      <c r="A1181" s="1"/>
      <c r="B1181" s="2"/>
      <c r="C1181" s="8"/>
      <c r="J1181" s="10"/>
      <c r="M1181" s="10"/>
      <c r="P1181" s="10"/>
      <c r="W1181" s="10"/>
    </row>
    <row r="1182" spans="1:23" s="9" customFormat="1">
      <c r="A1182" s="1"/>
      <c r="B1182" s="2"/>
      <c r="C1182" s="8"/>
      <c r="J1182" s="10"/>
      <c r="M1182" s="10"/>
      <c r="P1182" s="10"/>
      <c r="W1182" s="10"/>
    </row>
    <row r="1183" spans="1:23" s="9" customFormat="1">
      <c r="A1183" s="1"/>
      <c r="B1183" s="2"/>
      <c r="C1183" s="8"/>
      <c r="J1183" s="10"/>
      <c r="M1183" s="10"/>
      <c r="P1183" s="10"/>
      <c r="W1183" s="10"/>
    </row>
    <row r="1184" spans="1:23" s="9" customFormat="1">
      <c r="A1184" s="1"/>
      <c r="B1184" s="2"/>
      <c r="C1184" s="8"/>
      <c r="J1184" s="10"/>
      <c r="M1184" s="10"/>
      <c r="P1184" s="10"/>
      <c r="W1184" s="10"/>
    </row>
    <row r="1185" spans="1:23" s="9" customFormat="1">
      <c r="A1185" s="1"/>
      <c r="B1185" s="2"/>
      <c r="C1185" s="8"/>
      <c r="J1185" s="10"/>
      <c r="M1185" s="10"/>
      <c r="P1185" s="10"/>
      <c r="W1185" s="10"/>
    </row>
    <row r="1186" spans="1:23" s="9" customFormat="1">
      <c r="A1186" s="1"/>
      <c r="B1186" s="2"/>
      <c r="C1186" s="8"/>
      <c r="J1186" s="10"/>
      <c r="M1186" s="10"/>
      <c r="P1186" s="10"/>
      <c r="W1186" s="10"/>
    </row>
    <row r="1187" spans="1:23" s="9" customFormat="1">
      <c r="A1187" s="1"/>
      <c r="B1187" s="2"/>
      <c r="C1187" s="8"/>
      <c r="J1187" s="10"/>
      <c r="M1187" s="10"/>
      <c r="P1187" s="10"/>
      <c r="W1187" s="10"/>
    </row>
    <row r="1188" spans="1:23" s="9" customFormat="1">
      <c r="A1188" s="1"/>
      <c r="B1188" s="2"/>
      <c r="C1188" s="8"/>
      <c r="J1188" s="10"/>
      <c r="M1188" s="10"/>
      <c r="P1188" s="10"/>
      <c r="W1188" s="10"/>
    </row>
    <row r="1189" spans="1:23" s="9" customFormat="1">
      <c r="A1189" s="1"/>
      <c r="B1189" s="2"/>
      <c r="C1189" s="8"/>
      <c r="J1189" s="10"/>
      <c r="M1189" s="10"/>
      <c r="P1189" s="10"/>
      <c r="W1189" s="10"/>
    </row>
    <row r="1190" spans="1:23" s="9" customFormat="1">
      <c r="A1190" s="1"/>
      <c r="B1190" s="2"/>
      <c r="C1190" s="8"/>
      <c r="J1190" s="10"/>
      <c r="M1190" s="10"/>
      <c r="P1190" s="10"/>
      <c r="W1190" s="10"/>
    </row>
    <row r="1191" spans="1:23" s="9" customFormat="1">
      <c r="A1191" s="1"/>
      <c r="B1191" s="2"/>
      <c r="C1191" s="8"/>
      <c r="J1191" s="10"/>
      <c r="M1191" s="10"/>
      <c r="P1191" s="10"/>
      <c r="W1191" s="10"/>
    </row>
    <row r="1192" spans="1:23" s="9" customFormat="1">
      <c r="A1192" s="1"/>
      <c r="B1192" s="2"/>
      <c r="C1192" s="8"/>
      <c r="J1192" s="10"/>
      <c r="M1192" s="10"/>
      <c r="P1192" s="10"/>
      <c r="W1192" s="10"/>
    </row>
    <row r="1193" spans="1:23" s="9" customFormat="1">
      <c r="A1193" s="1"/>
      <c r="B1193" s="2"/>
      <c r="C1193" s="8"/>
      <c r="J1193" s="10"/>
      <c r="M1193" s="10"/>
      <c r="P1193" s="10"/>
      <c r="W1193" s="10"/>
    </row>
    <row r="1194" spans="1:23" s="9" customFormat="1">
      <c r="A1194" s="1"/>
      <c r="B1194" s="2"/>
      <c r="C1194" s="8"/>
      <c r="J1194" s="10"/>
      <c r="M1194" s="10"/>
      <c r="P1194" s="10"/>
      <c r="W1194" s="10"/>
    </row>
    <row r="1195" spans="1:23" s="9" customFormat="1">
      <c r="A1195" s="1"/>
      <c r="B1195" s="2"/>
      <c r="C1195" s="8"/>
      <c r="J1195" s="10"/>
      <c r="M1195" s="10"/>
      <c r="P1195" s="10"/>
      <c r="W1195" s="10"/>
    </row>
    <row r="1196" spans="1:23" s="9" customFormat="1">
      <c r="A1196" s="1"/>
      <c r="B1196" s="2"/>
      <c r="C1196" s="8"/>
      <c r="J1196" s="10"/>
      <c r="M1196" s="10"/>
      <c r="P1196" s="10"/>
      <c r="W1196" s="10"/>
    </row>
    <row r="1197" spans="1:23" s="9" customFormat="1">
      <c r="A1197" s="1"/>
      <c r="B1197" s="2"/>
      <c r="C1197" s="8"/>
      <c r="J1197" s="10"/>
      <c r="M1197" s="10"/>
      <c r="P1197" s="10"/>
      <c r="W1197" s="10"/>
    </row>
    <row r="1198" spans="1:23" s="9" customFormat="1">
      <c r="A1198" s="1"/>
      <c r="B1198" s="2"/>
      <c r="C1198" s="8"/>
      <c r="J1198" s="10"/>
      <c r="M1198" s="10"/>
      <c r="P1198" s="10"/>
      <c r="W1198" s="10"/>
    </row>
    <row r="1199" spans="1:23" s="9" customFormat="1">
      <c r="A1199" s="1"/>
      <c r="B1199" s="2"/>
      <c r="C1199" s="8"/>
      <c r="J1199" s="10"/>
      <c r="M1199" s="10"/>
      <c r="P1199" s="10"/>
      <c r="W1199" s="10"/>
    </row>
    <row r="1200" spans="1:23" s="9" customFormat="1">
      <c r="A1200" s="1"/>
      <c r="B1200" s="2"/>
      <c r="C1200" s="8"/>
      <c r="J1200" s="10"/>
      <c r="M1200" s="10"/>
      <c r="P1200" s="10"/>
      <c r="W1200" s="10"/>
    </row>
    <row r="1201" spans="1:23" s="9" customFormat="1">
      <c r="A1201" s="1"/>
      <c r="B1201" s="2"/>
      <c r="C1201" s="8"/>
      <c r="J1201" s="10"/>
      <c r="M1201" s="10"/>
      <c r="P1201" s="10"/>
      <c r="W1201" s="10"/>
    </row>
    <row r="1202" spans="1:23" s="9" customFormat="1">
      <c r="A1202" s="1"/>
      <c r="B1202" s="2"/>
      <c r="C1202" s="8"/>
      <c r="J1202" s="10"/>
      <c r="M1202" s="10"/>
      <c r="P1202" s="10"/>
      <c r="W1202" s="10"/>
    </row>
    <row r="1203" spans="1:23" s="9" customFormat="1">
      <c r="A1203" s="1"/>
      <c r="B1203" s="2"/>
      <c r="C1203" s="8"/>
      <c r="J1203" s="10"/>
      <c r="M1203" s="10"/>
      <c r="P1203" s="10"/>
      <c r="W1203" s="10"/>
    </row>
    <row r="1204" spans="1:23" s="9" customFormat="1">
      <c r="A1204" s="1"/>
      <c r="B1204" s="2"/>
      <c r="C1204" s="8"/>
      <c r="J1204" s="10"/>
      <c r="M1204" s="10"/>
      <c r="P1204" s="10"/>
      <c r="W1204" s="10"/>
    </row>
    <row r="1205" spans="1:23" s="9" customFormat="1">
      <c r="A1205" s="1"/>
      <c r="B1205" s="2"/>
      <c r="C1205" s="8"/>
      <c r="J1205" s="10"/>
      <c r="M1205" s="10"/>
      <c r="P1205" s="10"/>
      <c r="W1205" s="10"/>
    </row>
    <row r="1206" spans="1:23" s="9" customFormat="1">
      <c r="A1206" s="1"/>
      <c r="B1206" s="2"/>
      <c r="C1206" s="8"/>
      <c r="J1206" s="10"/>
      <c r="M1206" s="10"/>
      <c r="P1206" s="10"/>
      <c r="W1206" s="10"/>
    </row>
    <row r="1207" spans="1:23" s="9" customFormat="1">
      <c r="A1207" s="1"/>
      <c r="B1207" s="2"/>
      <c r="C1207" s="8"/>
      <c r="J1207" s="10"/>
      <c r="M1207" s="10"/>
      <c r="P1207" s="10"/>
      <c r="W1207" s="10"/>
    </row>
    <row r="1208" spans="1:23" s="9" customFormat="1">
      <c r="A1208" s="1"/>
      <c r="B1208" s="2"/>
      <c r="C1208" s="8"/>
      <c r="J1208" s="10"/>
      <c r="M1208" s="10"/>
      <c r="P1208" s="10"/>
      <c r="W1208" s="10"/>
    </row>
    <row r="1209" spans="1:23" s="9" customFormat="1">
      <c r="A1209" s="1"/>
      <c r="B1209" s="2"/>
      <c r="C1209" s="8"/>
      <c r="J1209" s="10"/>
      <c r="M1209" s="10"/>
      <c r="P1209" s="10"/>
      <c r="W1209" s="10"/>
    </row>
    <row r="1210" spans="1:23" s="9" customFormat="1">
      <c r="A1210" s="1"/>
      <c r="B1210" s="2"/>
      <c r="C1210" s="8"/>
      <c r="J1210" s="10"/>
      <c r="M1210" s="10"/>
      <c r="P1210" s="10"/>
      <c r="W1210" s="10"/>
    </row>
    <row r="1211" spans="1:23" s="9" customFormat="1">
      <c r="A1211" s="1"/>
      <c r="B1211" s="2"/>
      <c r="C1211" s="8"/>
      <c r="J1211" s="10"/>
      <c r="M1211" s="10"/>
      <c r="P1211" s="10"/>
      <c r="W1211" s="10"/>
    </row>
    <row r="1212" spans="1:23" s="9" customFormat="1">
      <c r="A1212" s="1"/>
      <c r="B1212" s="2"/>
      <c r="C1212" s="8"/>
      <c r="J1212" s="10"/>
      <c r="M1212" s="10"/>
      <c r="P1212" s="10"/>
      <c r="W1212" s="10"/>
    </row>
    <row r="1213" spans="1:23" s="9" customFormat="1">
      <c r="A1213" s="1"/>
      <c r="B1213" s="2"/>
      <c r="C1213" s="8"/>
      <c r="J1213" s="10"/>
      <c r="M1213" s="10"/>
      <c r="P1213" s="10"/>
      <c r="W1213" s="10"/>
    </row>
    <row r="1214" spans="1:23" s="9" customFormat="1">
      <c r="A1214" s="1"/>
      <c r="B1214" s="2"/>
      <c r="C1214" s="8"/>
      <c r="J1214" s="10"/>
      <c r="M1214" s="10"/>
      <c r="P1214" s="10"/>
      <c r="W1214" s="10"/>
    </row>
    <row r="1215" spans="1:23" s="9" customFormat="1">
      <c r="A1215" s="1"/>
      <c r="B1215" s="2"/>
      <c r="C1215" s="8"/>
      <c r="J1215" s="10"/>
      <c r="M1215" s="10"/>
      <c r="P1215" s="10"/>
      <c r="W1215" s="10"/>
    </row>
    <row r="1216" spans="1:23" s="9" customFormat="1">
      <c r="A1216" s="1"/>
      <c r="B1216" s="2"/>
      <c r="C1216" s="8"/>
      <c r="J1216" s="10"/>
      <c r="M1216" s="10"/>
      <c r="P1216" s="10"/>
      <c r="W1216" s="10"/>
    </row>
    <row r="1217" spans="1:23" s="9" customFormat="1">
      <c r="A1217" s="1"/>
      <c r="B1217" s="2"/>
      <c r="C1217" s="8"/>
      <c r="J1217" s="10"/>
      <c r="M1217" s="10"/>
      <c r="P1217" s="10"/>
      <c r="W1217" s="10"/>
    </row>
    <row r="1218" spans="1:23" s="9" customFormat="1">
      <c r="A1218" s="1"/>
      <c r="B1218" s="2"/>
      <c r="C1218" s="8"/>
      <c r="J1218" s="10"/>
      <c r="M1218" s="10"/>
      <c r="P1218" s="10"/>
      <c r="W1218" s="10"/>
    </row>
    <row r="1219" spans="1:23" s="9" customFormat="1">
      <c r="A1219" s="1"/>
      <c r="B1219" s="2"/>
      <c r="C1219" s="8"/>
      <c r="J1219" s="10"/>
      <c r="M1219" s="10"/>
      <c r="P1219" s="10"/>
      <c r="W1219" s="10"/>
    </row>
    <row r="1220" spans="1:23" s="9" customFormat="1">
      <c r="A1220" s="1"/>
      <c r="B1220" s="2"/>
      <c r="C1220" s="8"/>
      <c r="J1220" s="10"/>
      <c r="M1220" s="10"/>
      <c r="P1220" s="10"/>
      <c r="W1220" s="10"/>
    </row>
    <row r="1221" spans="1:23" s="9" customFormat="1">
      <c r="A1221" s="1"/>
      <c r="B1221" s="2"/>
      <c r="C1221" s="8"/>
      <c r="J1221" s="10"/>
      <c r="M1221" s="10"/>
      <c r="P1221" s="10"/>
      <c r="W1221" s="10"/>
    </row>
    <row r="1222" spans="1:23" s="9" customFormat="1">
      <c r="A1222" s="1"/>
      <c r="B1222" s="2"/>
      <c r="C1222" s="8"/>
      <c r="J1222" s="10"/>
      <c r="M1222" s="10"/>
      <c r="P1222" s="10"/>
      <c r="W1222" s="10"/>
    </row>
    <row r="1223" spans="1:23" s="9" customFormat="1">
      <c r="A1223" s="1"/>
      <c r="B1223" s="2"/>
      <c r="C1223" s="8"/>
      <c r="J1223" s="10"/>
      <c r="M1223" s="10"/>
      <c r="P1223" s="10"/>
      <c r="W1223" s="10"/>
    </row>
    <row r="1224" spans="1:23" s="9" customFormat="1">
      <c r="A1224" s="1"/>
      <c r="B1224" s="2"/>
      <c r="C1224" s="8"/>
      <c r="J1224" s="10"/>
      <c r="M1224" s="10"/>
      <c r="P1224" s="10"/>
      <c r="W1224" s="10"/>
    </row>
    <row r="1225" spans="1:23" s="9" customFormat="1">
      <c r="A1225" s="1"/>
      <c r="B1225" s="2"/>
      <c r="C1225" s="8"/>
      <c r="J1225" s="10"/>
      <c r="M1225" s="10"/>
      <c r="P1225" s="10"/>
      <c r="W1225" s="10"/>
    </row>
    <row r="1226" spans="1:23" s="9" customFormat="1">
      <c r="A1226" s="1"/>
      <c r="B1226" s="2"/>
      <c r="C1226" s="8"/>
      <c r="J1226" s="10"/>
      <c r="M1226" s="10"/>
      <c r="P1226" s="10"/>
      <c r="W1226" s="10"/>
    </row>
    <row r="1227" spans="1:23" s="9" customFormat="1">
      <c r="A1227" s="1"/>
      <c r="B1227" s="2"/>
      <c r="C1227" s="8"/>
      <c r="J1227" s="10"/>
      <c r="M1227" s="10"/>
      <c r="P1227" s="10"/>
      <c r="W1227" s="10"/>
    </row>
    <row r="1228" spans="1:23" s="9" customFormat="1">
      <c r="A1228" s="1"/>
      <c r="B1228" s="2"/>
      <c r="C1228" s="8"/>
      <c r="J1228" s="10"/>
      <c r="M1228" s="10"/>
      <c r="P1228" s="10"/>
      <c r="W1228" s="10"/>
    </row>
    <row r="1229" spans="1:23" s="9" customFormat="1">
      <c r="A1229" s="1"/>
      <c r="B1229" s="2"/>
      <c r="C1229" s="8"/>
      <c r="J1229" s="10"/>
      <c r="M1229" s="10"/>
      <c r="P1229" s="10"/>
      <c r="W1229" s="10"/>
    </row>
    <row r="1230" spans="1:23" s="9" customFormat="1">
      <c r="A1230" s="1"/>
      <c r="B1230" s="2"/>
      <c r="C1230" s="8"/>
      <c r="J1230" s="10"/>
      <c r="M1230" s="10"/>
      <c r="P1230" s="10"/>
      <c r="W1230" s="10"/>
    </row>
    <row r="1231" spans="1:23" s="9" customFormat="1">
      <c r="A1231" s="1"/>
      <c r="B1231" s="2"/>
      <c r="C1231" s="8"/>
      <c r="J1231" s="10"/>
      <c r="M1231" s="10"/>
      <c r="P1231" s="10"/>
      <c r="W1231" s="10"/>
    </row>
    <row r="1232" spans="1:23" s="9" customFormat="1">
      <c r="A1232" s="1"/>
      <c r="B1232" s="2"/>
      <c r="C1232" s="8"/>
      <c r="J1232" s="10"/>
      <c r="M1232" s="10"/>
      <c r="P1232" s="10"/>
      <c r="W1232" s="10"/>
    </row>
    <row r="1233" spans="1:23" s="9" customFormat="1">
      <c r="A1233" s="1"/>
      <c r="B1233" s="2"/>
      <c r="C1233" s="8"/>
      <c r="J1233" s="10"/>
      <c r="M1233" s="10"/>
      <c r="P1233" s="10"/>
      <c r="W1233" s="10"/>
    </row>
    <row r="1234" spans="1:23" s="9" customFormat="1">
      <c r="A1234" s="1"/>
      <c r="B1234" s="2"/>
      <c r="C1234" s="8"/>
      <c r="J1234" s="10"/>
      <c r="M1234" s="10"/>
      <c r="P1234" s="10"/>
      <c r="W1234" s="10"/>
    </row>
    <row r="1235" spans="1:23" s="9" customFormat="1">
      <c r="A1235" s="1"/>
      <c r="B1235" s="2"/>
      <c r="C1235" s="8"/>
      <c r="J1235" s="10"/>
      <c r="M1235" s="10"/>
      <c r="P1235" s="10"/>
      <c r="W1235" s="10"/>
    </row>
    <row r="1236" spans="1:23" s="9" customFormat="1">
      <c r="A1236" s="1"/>
      <c r="B1236" s="2"/>
      <c r="C1236" s="8"/>
      <c r="J1236" s="10"/>
      <c r="M1236" s="10"/>
      <c r="P1236" s="10"/>
      <c r="W1236" s="10"/>
    </row>
    <row r="1237" spans="1:23" s="9" customFormat="1">
      <c r="A1237" s="1"/>
      <c r="B1237" s="2"/>
      <c r="C1237" s="8"/>
      <c r="J1237" s="10"/>
      <c r="M1237" s="10"/>
      <c r="P1237" s="10"/>
      <c r="W1237" s="10"/>
    </row>
    <row r="1238" spans="1:23" s="9" customFormat="1">
      <c r="A1238" s="1"/>
      <c r="B1238" s="2"/>
      <c r="C1238" s="8"/>
      <c r="J1238" s="10"/>
      <c r="M1238" s="10"/>
      <c r="P1238" s="10"/>
      <c r="W1238" s="10"/>
    </row>
    <row r="1239" spans="1:23" s="9" customFormat="1">
      <c r="A1239" s="1"/>
      <c r="B1239" s="2"/>
      <c r="C1239" s="8"/>
      <c r="J1239" s="10"/>
      <c r="M1239" s="10"/>
      <c r="P1239" s="10"/>
      <c r="W1239" s="10"/>
    </row>
    <row r="1240" spans="1:23" s="9" customFormat="1">
      <c r="A1240" s="1"/>
      <c r="B1240" s="2"/>
      <c r="C1240" s="8"/>
      <c r="J1240" s="10"/>
      <c r="M1240" s="10"/>
      <c r="P1240" s="10"/>
      <c r="W1240" s="10"/>
    </row>
    <row r="1241" spans="1:23" s="9" customFormat="1">
      <c r="A1241" s="1"/>
      <c r="B1241" s="2"/>
      <c r="C1241" s="8"/>
      <c r="J1241" s="10"/>
      <c r="M1241" s="10"/>
      <c r="P1241" s="10"/>
      <c r="W1241" s="10"/>
    </row>
    <row r="1242" spans="1:23" s="9" customFormat="1">
      <c r="A1242" s="1"/>
      <c r="B1242" s="2"/>
      <c r="C1242" s="8"/>
      <c r="J1242" s="10"/>
      <c r="M1242" s="10"/>
      <c r="P1242" s="10"/>
      <c r="W1242" s="10"/>
    </row>
    <row r="1243" spans="1:23" s="9" customFormat="1">
      <c r="A1243" s="1"/>
      <c r="B1243" s="2"/>
      <c r="C1243" s="8"/>
      <c r="J1243" s="10"/>
      <c r="M1243" s="10"/>
      <c r="P1243" s="10"/>
      <c r="W1243" s="10"/>
    </row>
    <row r="1244" spans="1:23" s="9" customFormat="1">
      <c r="A1244" s="1"/>
      <c r="B1244" s="2"/>
      <c r="C1244" s="8"/>
      <c r="J1244" s="10"/>
      <c r="M1244" s="10"/>
      <c r="P1244" s="10"/>
      <c r="W1244" s="10"/>
    </row>
    <row r="1245" spans="1:23" s="9" customFormat="1">
      <c r="A1245" s="1"/>
      <c r="B1245" s="2"/>
      <c r="C1245" s="8"/>
      <c r="J1245" s="10"/>
      <c r="M1245" s="10"/>
      <c r="P1245" s="10"/>
      <c r="W1245" s="10"/>
    </row>
    <row r="1246" spans="1:23" s="9" customFormat="1">
      <c r="A1246" s="1"/>
      <c r="B1246" s="2"/>
      <c r="C1246" s="8"/>
      <c r="J1246" s="10"/>
      <c r="M1246" s="10"/>
      <c r="P1246" s="10"/>
      <c r="W1246" s="10"/>
    </row>
    <row r="1247" spans="1:23" s="9" customFormat="1">
      <c r="A1247" s="1"/>
      <c r="B1247" s="2"/>
      <c r="C1247" s="8"/>
      <c r="J1247" s="10"/>
      <c r="M1247" s="10"/>
      <c r="P1247" s="10"/>
      <c r="W1247" s="10"/>
    </row>
    <row r="1248" spans="1:23" s="9" customFormat="1">
      <c r="A1248" s="1"/>
      <c r="B1248" s="2"/>
      <c r="C1248" s="8"/>
      <c r="J1248" s="10"/>
      <c r="M1248" s="10"/>
      <c r="P1248" s="10"/>
      <c r="W1248" s="10"/>
    </row>
    <row r="1249" spans="1:23" s="9" customFormat="1">
      <c r="A1249" s="1"/>
      <c r="B1249" s="2"/>
      <c r="C1249" s="8"/>
      <c r="J1249" s="10"/>
      <c r="M1249" s="10"/>
      <c r="P1249" s="10"/>
      <c r="W1249" s="10"/>
    </row>
    <row r="1250" spans="1:23" s="9" customFormat="1">
      <c r="A1250" s="1"/>
      <c r="B1250" s="2"/>
      <c r="C1250" s="8"/>
      <c r="J1250" s="10"/>
      <c r="M1250" s="10"/>
      <c r="P1250" s="10"/>
      <c r="W1250" s="10"/>
    </row>
    <row r="1251" spans="1:23" s="9" customFormat="1">
      <c r="A1251" s="1"/>
      <c r="B1251" s="2"/>
      <c r="C1251" s="8"/>
      <c r="J1251" s="10"/>
      <c r="M1251" s="10"/>
      <c r="P1251" s="10"/>
      <c r="W1251" s="10"/>
    </row>
    <row r="1252" spans="1:23" s="9" customFormat="1">
      <c r="A1252" s="1"/>
      <c r="B1252" s="2"/>
      <c r="C1252" s="8"/>
      <c r="J1252" s="10"/>
      <c r="M1252" s="10"/>
      <c r="P1252" s="10"/>
      <c r="W1252" s="10"/>
    </row>
    <row r="1253" spans="1:23" s="9" customFormat="1">
      <c r="A1253" s="1"/>
      <c r="B1253" s="2"/>
      <c r="C1253" s="8"/>
      <c r="J1253" s="10"/>
      <c r="M1253" s="10"/>
      <c r="P1253" s="10"/>
      <c r="W1253" s="10"/>
    </row>
    <row r="1254" spans="1:23" s="9" customFormat="1">
      <c r="A1254" s="1"/>
      <c r="B1254" s="2"/>
      <c r="C1254" s="8"/>
      <c r="J1254" s="10"/>
      <c r="M1254" s="10"/>
      <c r="P1254" s="10"/>
      <c r="W1254" s="10"/>
    </row>
    <row r="1255" spans="1:23" s="9" customFormat="1">
      <c r="A1255" s="1"/>
      <c r="B1255" s="2"/>
      <c r="C1255" s="8"/>
      <c r="J1255" s="10"/>
      <c r="M1255" s="10"/>
      <c r="P1255" s="10"/>
      <c r="W1255" s="10"/>
    </row>
    <row r="1256" spans="1:23" s="9" customFormat="1">
      <c r="A1256" s="1"/>
      <c r="B1256" s="2"/>
      <c r="C1256" s="8"/>
      <c r="J1256" s="10"/>
      <c r="M1256" s="10"/>
      <c r="P1256" s="10"/>
      <c r="W1256" s="10"/>
    </row>
    <row r="1257" spans="1:23" s="9" customFormat="1">
      <c r="A1257" s="1"/>
      <c r="B1257" s="2"/>
      <c r="C1257" s="8"/>
      <c r="J1257" s="10"/>
      <c r="M1257" s="10"/>
      <c r="P1257" s="10"/>
      <c r="W1257" s="10"/>
    </row>
    <row r="1258" spans="1:23" s="9" customFormat="1">
      <c r="A1258" s="1"/>
      <c r="B1258" s="2"/>
      <c r="C1258" s="8"/>
      <c r="J1258" s="10"/>
      <c r="M1258" s="10"/>
      <c r="P1258" s="10"/>
      <c r="W1258" s="10"/>
    </row>
    <row r="1259" spans="1:23" s="9" customFormat="1">
      <c r="A1259" s="1"/>
      <c r="B1259" s="2"/>
      <c r="C1259" s="8"/>
      <c r="J1259" s="10"/>
      <c r="M1259" s="10"/>
      <c r="P1259" s="10"/>
      <c r="W1259" s="10"/>
    </row>
    <row r="1260" spans="1:23" s="9" customFormat="1">
      <c r="A1260" s="1"/>
      <c r="B1260" s="2"/>
      <c r="C1260" s="8"/>
      <c r="J1260" s="10"/>
      <c r="M1260" s="10"/>
      <c r="P1260" s="10"/>
      <c r="W1260" s="10"/>
    </row>
    <row r="1261" spans="1:23" s="9" customFormat="1">
      <c r="A1261" s="1"/>
      <c r="B1261" s="2"/>
      <c r="C1261" s="8"/>
      <c r="J1261" s="10"/>
      <c r="M1261" s="10"/>
      <c r="P1261" s="10"/>
      <c r="W1261" s="10"/>
    </row>
    <row r="1262" spans="1:23" s="9" customFormat="1">
      <c r="A1262" s="1"/>
      <c r="B1262" s="2"/>
      <c r="C1262" s="8"/>
      <c r="J1262" s="10"/>
      <c r="M1262" s="10"/>
      <c r="P1262" s="10"/>
      <c r="W1262" s="10"/>
    </row>
    <row r="1263" spans="1:23" s="9" customFormat="1">
      <c r="A1263" s="1"/>
      <c r="B1263" s="2"/>
      <c r="C1263" s="8"/>
      <c r="J1263" s="10"/>
      <c r="M1263" s="10"/>
      <c r="P1263" s="10"/>
      <c r="W1263" s="10"/>
    </row>
    <row r="1264" spans="1:23" s="9" customFormat="1">
      <c r="A1264" s="1"/>
      <c r="B1264" s="2"/>
      <c r="C1264" s="8"/>
      <c r="J1264" s="10"/>
      <c r="M1264" s="10"/>
      <c r="P1264" s="10"/>
      <c r="W1264" s="10"/>
    </row>
    <row r="1265" spans="1:23" s="9" customFormat="1">
      <c r="A1265" s="1"/>
      <c r="B1265" s="2"/>
      <c r="C1265" s="8"/>
      <c r="J1265" s="10"/>
      <c r="M1265" s="10"/>
      <c r="P1265" s="10"/>
      <c r="W1265" s="10"/>
    </row>
    <row r="1266" spans="1:23" s="9" customFormat="1">
      <c r="A1266" s="1"/>
      <c r="B1266" s="2"/>
      <c r="C1266" s="8"/>
      <c r="J1266" s="10"/>
      <c r="M1266" s="10"/>
      <c r="P1266" s="10"/>
      <c r="W1266" s="10"/>
    </row>
    <row r="1267" spans="1:23" s="9" customFormat="1">
      <c r="A1267" s="1"/>
      <c r="B1267" s="2"/>
      <c r="C1267" s="8"/>
      <c r="J1267" s="10"/>
      <c r="M1267" s="10"/>
      <c r="P1267" s="10"/>
      <c r="W1267" s="10"/>
    </row>
    <row r="1268" spans="1:23" s="9" customFormat="1">
      <c r="A1268" s="1"/>
      <c r="B1268" s="2"/>
      <c r="C1268" s="8"/>
      <c r="J1268" s="10"/>
      <c r="M1268" s="10"/>
      <c r="P1268" s="10"/>
      <c r="W1268" s="10"/>
    </row>
    <row r="1269" spans="1:23" s="9" customFormat="1">
      <c r="A1269" s="1"/>
      <c r="B1269" s="2"/>
      <c r="C1269" s="8"/>
      <c r="J1269" s="10"/>
      <c r="M1269" s="10"/>
      <c r="P1269" s="10"/>
      <c r="W1269" s="10"/>
    </row>
    <row r="1270" spans="1:23" s="9" customFormat="1">
      <c r="A1270" s="1"/>
      <c r="B1270" s="2"/>
      <c r="C1270" s="8"/>
      <c r="J1270" s="10"/>
      <c r="M1270" s="10"/>
      <c r="P1270" s="10"/>
      <c r="W1270" s="10"/>
    </row>
    <row r="1271" spans="1:23" s="9" customFormat="1">
      <c r="A1271" s="1"/>
      <c r="B1271" s="2"/>
      <c r="C1271" s="8"/>
      <c r="J1271" s="10"/>
      <c r="M1271" s="10"/>
      <c r="P1271" s="10"/>
      <c r="W1271" s="10"/>
    </row>
    <row r="1272" spans="1:23" s="9" customFormat="1">
      <c r="A1272" s="1"/>
      <c r="B1272" s="2"/>
      <c r="C1272" s="8"/>
      <c r="J1272" s="10"/>
      <c r="M1272" s="10"/>
      <c r="P1272" s="10"/>
      <c r="W1272" s="10"/>
    </row>
    <row r="1273" spans="1:23" s="9" customFormat="1">
      <c r="A1273" s="1"/>
      <c r="B1273" s="2"/>
      <c r="C1273" s="8"/>
      <c r="J1273" s="10"/>
      <c r="M1273" s="10"/>
      <c r="P1273" s="10"/>
      <c r="W1273" s="10"/>
    </row>
    <row r="1274" spans="1:23" s="9" customFormat="1">
      <c r="A1274" s="1"/>
      <c r="B1274" s="2"/>
      <c r="C1274" s="8"/>
      <c r="J1274" s="10"/>
      <c r="M1274" s="10"/>
      <c r="P1274" s="10"/>
      <c r="W1274" s="10"/>
    </row>
    <row r="1275" spans="1:23" s="9" customFormat="1">
      <c r="A1275" s="1"/>
      <c r="B1275" s="2"/>
      <c r="C1275" s="8"/>
      <c r="J1275" s="10"/>
      <c r="M1275" s="10"/>
      <c r="P1275" s="10"/>
      <c r="W1275" s="10"/>
    </row>
    <row r="1276" spans="1:23" s="9" customFormat="1">
      <c r="A1276" s="1"/>
      <c r="B1276" s="2"/>
      <c r="C1276" s="8"/>
      <c r="J1276" s="10"/>
      <c r="M1276" s="10"/>
      <c r="P1276" s="10"/>
      <c r="W1276" s="10"/>
    </row>
    <row r="1277" spans="1:23" s="9" customFormat="1">
      <c r="A1277" s="1"/>
      <c r="B1277" s="2"/>
      <c r="C1277" s="8"/>
      <c r="J1277" s="10"/>
      <c r="M1277" s="10"/>
      <c r="P1277" s="10"/>
      <c r="W1277" s="10"/>
    </row>
    <row r="1278" spans="1:23" s="9" customFormat="1">
      <c r="A1278" s="1"/>
      <c r="B1278" s="2"/>
      <c r="C1278" s="8"/>
      <c r="J1278" s="10"/>
      <c r="M1278" s="10"/>
      <c r="P1278" s="10"/>
      <c r="W1278" s="10"/>
    </row>
    <row r="1279" spans="1:23" s="9" customFormat="1">
      <c r="A1279" s="1"/>
      <c r="B1279" s="2"/>
      <c r="C1279" s="8"/>
      <c r="J1279" s="10"/>
      <c r="M1279" s="10"/>
      <c r="P1279" s="10"/>
      <c r="W1279" s="10"/>
    </row>
    <row r="1280" spans="1:23" s="9" customFormat="1">
      <c r="A1280" s="1"/>
      <c r="B1280" s="2"/>
      <c r="C1280" s="8"/>
      <c r="J1280" s="10"/>
      <c r="M1280" s="10"/>
      <c r="P1280" s="10"/>
      <c r="W1280" s="10"/>
    </row>
    <row r="1281" spans="1:23" s="9" customFormat="1">
      <c r="A1281" s="1"/>
      <c r="B1281" s="2"/>
      <c r="C1281" s="8"/>
      <c r="J1281" s="10"/>
      <c r="M1281" s="10"/>
      <c r="P1281" s="10"/>
      <c r="W1281" s="10"/>
    </row>
    <row r="1282" spans="1:23" s="9" customFormat="1">
      <c r="A1282" s="1"/>
      <c r="B1282" s="2"/>
      <c r="C1282" s="8"/>
      <c r="J1282" s="10"/>
      <c r="M1282" s="10"/>
      <c r="P1282" s="10"/>
      <c r="W1282" s="10"/>
    </row>
    <row r="1283" spans="1:23" s="9" customFormat="1">
      <c r="A1283" s="1"/>
      <c r="B1283" s="2"/>
      <c r="C1283" s="8"/>
      <c r="J1283" s="10"/>
      <c r="M1283" s="10"/>
      <c r="P1283" s="10"/>
      <c r="W1283" s="10"/>
    </row>
    <row r="1284" spans="1:23" s="9" customFormat="1">
      <c r="A1284" s="1"/>
      <c r="B1284" s="2"/>
      <c r="C1284" s="8"/>
      <c r="J1284" s="10"/>
      <c r="M1284" s="10"/>
      <c r="P1284" s="10"/>
      <c r="W1284" s="10"/>
    </row>
    <row r="1285" spans="1:23" s="9" customFormat="1">
      <c r="A1285" s="1"/>
      <c r="B1285" s="2"/>
      <c r="C1285" s="8"/>
      <c r="J1285" s="10"/>
      <c r="M1285" s="10"/>
      <c r="P1285" s="10"/>
      <c r="W1285" s="10"/>
    </row>
    <row r="1286" spans="1:23" s="9" customFormat="1">
      <c r="A1286" s="1"/>
      <c r="B1286" s="2"/>
      <c r="C1286" s="8"/>
      <c r="J1286" s="10"/>
      <c r="M1286" s="10"/>
      <c r="P1286" s="10"/>
      <c r="W1286" s="10"/>
    </row>
    <row r="1287" spans="1:23" s="9" customFormat="1">
      <c r="A1287" s="1"/>
      <c r="B1287" s="2"/>
      <c r="C1287" s="8"/>
      <c r="J1287" s="10"/>
      <c r="M1287" s="10"/>
      <c r="P1287" s="10"/>
      <c r="W1287" s="10"/>
    </row>
    <row r="1288" spans="1:23" s="9" customFormat="1">
      <c r="A1288" s="1"/>
      <c r="B1288" s="2"/>
      <c r="C1288" s="8"/>
      <c r="J1288" s="10"/>
      <c r="M1288" s="10"/>
      <c r="P1288" s="10"/>
      <c r="W1288" s="10"/>
    </row>
    <row r="1289" spans="1:23" s="9" customFormat="1">
      <c r="A1289" s="1"/>
      <c r="B1289" s="2"/>
      <c r="C1289" s="8"/>
      <c r="J1289" s="10"/>
      <c r="M1289" s="10"/>
      <c r="P1289" s="10"/>
      <c r="W1289" s="10"/>
    </row>
    <row r="1290" spans="1:23" s="9" customFormat="1">
      <c r="A1290" s="1"/>
      <c r="B1290" s="2"/>
      <c r="C1290" s="8"/>
      <c r="J1290" s="10"/>
      <c r="M1290" s="10"/>
      <c r="P1290" s="10"/>
      <c r="W1290" s="10"/>
    </row>
    <row r="1291" spans="1:23" s="9" customFormat="1">
      <c r="A1291" s="1"/>
      <c r="B1291" s="2"/>
      <c r="C1291" s="8"/>
      <c r="J1291" s="10"/>
      <c r="M1291" s="10"/>
      <c r="P1291" s="10"/>
      <c r="W1291" s="10"/>
    </row>
    <row r="1292" spans="1:23" s="9" customFormat="1">
      <c r="A1292" s="1"/>
      <c r="B1292" s="2"/>
      <c r="C1292" s="8"/>
      <c r="J1292" s="10"/>
      <c r="M1292" s="10"/>
      <c r="P1292" s="10"/>
      <c r="W1292" s="10"/>
    </row>
    <row r="1293" spans="1:23" s="9" customFormat="1">
      <c r="A1293" s="1"/>
      <c r="B1293" s="2"/>
      <c r="C1293" s="8"/>
      <c r="J1293" s="10"/>
      <c r="M1293" s="10"/>
      <c r="P1293" s="10"/>
      <c r="W1293" s="10"/>
    </row>
    <row r="1294" spans="1:23" s="9" customFormat="1">
      <c r="A1294" s="1"/>
      <c r="B1294" s="2"/>
      <c r="C1294" s="8"/>
      <c r="J1294" s="10"/>
      <c r="M1294" s="10"/>
      <c r="P1294" s="10"/>
      <c r="W1294" s="10"/>
    </row>
    <row r="1295" spans="1:23" s="9" customFormat="1">
      <c r="A1295" s="1"/>
      <c r="B1295" s="2"/>
      <c r="C1295" s="8"/>
      <c r="J1295" s="10"/>
      <c r="M1295" s="10"/>
      <c r="P1295" s="10"/>
      <c r="W1295" s="10"/>
    </row>
    <row r="1296" spans="1:23" s="9" customFormat="1">
      <c r="A1296" s="1"/>
      <c r="B1296" s="2"/>
      <c r="C1296" s="8"/>
      <c r="J1296" s="10"/>
      <c r="M1296" s="10"/>
      <c r="P1296" s="10"/>
      <c r="W1296" s="10"/>
    </row>
    <row r="1297" spans="1:23" s="9" customFormat="1">
      <c r="A1297" s="1"/>
      <c r="B1297" s="2"/>
      <c r="C1297" s="8"/>
      <c r="J1297" s="10"/>
      <c r="M1297" s="10"/>
      <c r="P1297" s="10"/>
      <c r="W1297" s="10"/>
    </row>
    <row r="1298" spans="1:23" s="9" customFormat="1">
      <c r="A1298" s="1"/>
      <c r="B1298" s="2"/>
      <c r="C1298" s="8"/>
      <c r="J1298" s="10"/>
      <c r="M1298" s="10"/>
      <c r="P1298" s="10"/>
      <c r="W1298" s="10"/>
    </row>
    <row r="1299" spans="1:23" s="9" customFormat="1">
      <c r="A1299" s="1"/>
      <c r="B1299" s="2"/>
      <c r="C1299" s="8"/>
      <c r="J1299" s="10"/>
      <c r="M1299" s="10"/>
      <c r="P1299" s="10"/>
      <c r="W1299" s="10"/>
    </row>
    <row r="1300" spans="1:23" s="9" customFormat="1">
      <c r="A1300" s="1"/>
      <c r="B1300" s="2"/>
      <c r="C1300" s="8"/>
      <c r="J1300" s="10"/>
      <c r="M1300" s="10"/>
      <c r="P1300" s="10"/>
      <c r="W1300" s="10"/>
    </row>
    <row r="1301" spans="1:23" s="9" customFormat="1">
      <c r="A1301" s="1"/>
      <c r="B1301" s="2"/>
      <c r="C1301" s="8"/>
      <c r="J1301" s="10"/>
      <c r="M1301" s="10"/>
      <c r="P1301" s="10"/>
      <c r="W1301" s="10"/>
    </row>
    <row r="1302" spans="1:23" s="9" customFormat="1">
      <c r="A1302" s="1"/>
      <c r="B1302" s="2"/>
      <c r="C1302" s="8"/>
      <c r="J1302" s="10"/>
      <c r="M1302" s="10"/>
      <c r="P1302" s="10"/>
      <c r="W1302" s="10"/>
    </row>
    <row r="1303" spans="1:23" s="9" customFormat="1">
      <c r="A1303" s="1"/>
      <c r="B1303" s="2"/>
      <c r="C1303" s="8"/>
      <c r="J1303" s="10"/>
      <c r="M1303" s="10"/>
      <c r="P1303" s="10"/>
      <c r="W1303" s="10"/>
    </row>
    <row r="1304" spans="1:23" s="9" customFormat="1">
      <c r="A1304" s="1"/>
      <c r="B1304" s="2"/>
      <c r="C1304" s="8"/>
      <c r="J1304" s="10"/>
      <c r="M1304" s="10"/>
      <c r="P1304" s="10"/>
      <c r="W1304" s="10"/>
    </row>
    <row r="1305" spans="1:23" s="9" customFormat="1">
      <c r="A1305" s="1"/>
      <c r="B1305" s="2"/>
      <c r="C1305" s="8"/>
      <c r="J1305" s="10"/>
      <c r="M1305" s="10"/>
      <c r="P1305" s="10"/>
      <c r="W1305" s="10"/>
    </row>
    <row r="1306" spans="1:23" s="9" customFormat="1">
      <c r="A1306" s="1"/>
      <c r="B1306" s="2"/>
      <c r="C1306" s="8"/>
      <c r="J1306" s="10"/>
      <c r="M1306" s="10"/>
      <c r="P1306" s="10"/>
      <c r="W1306" s="10"/>
    </row>
    <row r="1307" spans="1:23" s="9" customFormat="1">
      <c r="A1307" s="1"/>
      <c r="B1307" s="2"/>
      <c r="C1307" s="8"/>
      <c r="J1307" s="10"/>
      <c r="M1307" s="10"/>
      <c r="P1307" s="10"/>
      <c r="W1307" s="10"/>
    </row>
    <row r="1308" spans="1:23" s="9" customFormat="1">
      <c r="A1308" s="1"/>
      <c r="B1308" s="2"/>
      <c r="C1308" s="8"/>
      <c r="J1308" s="10"/>
      <c r="M1308" s="10"/>
      <c r="P1308" s="10"/>
      <c r="W1308" s="10"/>
    </row>
    <row r="1309" spans="1:23" s="9" customFormat="1">
      <c r="A1309" s="1"/>
      <c r="B1309" s="2"/>
      <c r="C1309" s="8"/>
      <c r="J1309" s="10"/>
      <c r="M1309" s="10"/>
      <c r="P1309" s="10"/>
      <c r="W1309" s="10"/>
    </row>
    <row r="1310" spans="1:23" s="9" customFormat="1">
      <c r="A1310" s="1"/>
      <c r="B1310" s="2"/>
      <c r="C1310" s="8"/>
      <c r="J1310" s="10"/>
      <c r="M1310" s="10"/>
      <c r="P1310" s="10"/>
      <c r="W1310" s="10"/>
    </row>
    <row r="1311" spans="1:23" s="9" customFormat="1">
      <c r="A1311" s="1"/>
      <c r="B1311" s="2"/>
      <c r="C1311" s="8"/>
      <c r="J1311" s="10"/>
      <c r="M1311" s="10"/>
      <c r="P1311" s="10"/>
      <c r="W1311" s="10"/>
    </row>
    <row r="1312" spans="1:23" s="9" customFormat="1">
      <c r="A1312" s="1"/>
      <c r="B1312" s="2"/>
      <c r="C1312" s="8"/>
      <c r="J1312" s="10"/>
      <c r="M1312" s="10"/>
      <c r="P1312" s="10"/>
      <c r="W1312" s="10"/>
    </row>
    <row r="1313" spans="1:23" s="9" customFormat="1">
      <c r="A1313" s="1"/>
      <c r="B1313" s="2"/>
      <c r="C1313" s="8"/>
      <c r="J1313" s="10"/>
      <c r="M1313" s="10"/>
      <c r="P1313" s="10"/>
      <c r="W1313" s="10"/>
    </row>
    <row r="1314" spans="1:23" s="9" customFormat="1">
      <c r="A1314" s="1"/>
      <c r="B1314" s="2"/>
      <c r="C1314" s="8"/>
      <c r="J1314" s="10"/>
      <c r="M1314" s="10"/>
      <c r="P1314" s="10"/>
      <c r="W1314" s="10"/>
    </row>
    <row r="1315" spans="1:23" s="9" customFormat="1">
      <c r="A1315" s="1"/>
      <c r="B1315" s="2"/>
      <c r="C1315" s="8"/>
      <c r="J1315" s="10"/>
      <c r="M1315" s="10"/>
      <c r="P1315" s="10"/>
      <c r="W1315" s="10"/>
    </row>
    <row r="1316" spans="1:23" s="9" customFormat="1">
      <c r="A1316" s="1"/>
      <c r="B1316" s="2"/>
      <c r="C1316" s="8"/>
      <c r="J1316" s="10"/>
      <c r="M1316" s="10"/>
      <c r="P1316" s="10"/>
      <c r="W1316" s="10"/>
    </row>
    <row r="1317" spans="1:23" s="9" customFormat="1">
      <c r="A1317" s="1"/>
      <c r="B1317" s="2"/>
      <c r="C1317" s="8"/>
      <c r="J1317" s="10"/>
      <c r="M1317" s="10"/>
      <c r="P1317" s="10"/>
      <c r="W1317" s="10"/>
    </row>
    <row r="1318" spans="1:23" s="9" customFormat="1">
      <c r="A1318" s="1"/>
      <c r="B1318" s="2"/>
      <c r="C1318" s="8"/>
      <c r="J1318" s="10"/>
      <c r="M1318" s="10"/>
      <c r="P1318" s="10"/>
      <c r="W1318" s="10"/>
    </row>
    <row r="1319" spans="1:23" s="9" customFormat="1">
      <c r="A1319" s="1"/>
      <c r="B1319" s="2"/>
      <c r="C1319" s="8"/>
      <c r="J1319" s="10"/>
      <c r="M1319" s="10"/>
      <c r="P1319" s="10"/>
      <c r="W1319" s="10"/>
    </row>
    <row r="1320" spans="1:23" s="9" customFormat="1">
      <c r="A1320" s="1"/>
      <c r="B1320" s="2"/>
      <c r="C1320" s="8"/>
      <c r="J1320" s="10"/>
      <c r="M1320" s="10"/>
      <c r="P1320" s="10"/>
      <c r="W1320" s="10"/>
    </row>
    <row r="1321" spans="1:23" s="9" customFormat="1">
      <c r="A1321" s="1"/>
      <c r="B1321" s="2"/>
      <c r="C1321" s="8"/>
      <c r="J1321" s="10"/>
      <c r="M1321" s="10"/>
      <c r="P1321" s="10"/>
      <c r="W1321" s="10"/>
    </row>
    <row r="1322" spans="1:23" s="9" customFormat="1">
      <c r="A1322" s="1"/>
      <c r="B1322" s="2"/>
      <c r="C1322" s="8"/>
      <c r="J1322" s="10"/>
      <c r="M1322" s="10"/>
      <c r="P1322" s="10"/>
      <c r="W1322" s="10"/>
    </row>
    <row r="1323" spans="1:23" s="9" customFormat="1">
      <c r="A1323" s="1"/>
      <c r="B1323" s="2"/>
      <c r="C1323" s="8"/>
      <c r="J1323" s="10"/>
      <c r="M1323" s="10"/>
      <c r="P1323" s="10"/>
      <c r="W1323" s="10"/>
    </row>
    <row r="1324" spans="1:23" s="9" customFormat="1">
      <c r="A1324" s="1"/>
      <c r="B1324" s="2"/>
      <c r="C1324" s="8"/>
      <c r="J1324" s="10"/>
      <c r="M1324" s="10"/>
      <c r="P1324" s="10"/>
      <c r="W1324" s="10"/>
    </row>
    <row r="1325" spans="1:23" s="9" customFormat="1">
      <c r="A1325" s="1"/>
      <c r="B1325" s="2"/>
      <c r="C1325" s="8"/>
      <c r="J1325" s="10"/>
      <c r="M1325" s="10"/>
      <c r="P1325" s="10"/>
      <c r="W1325" s="10"/>
    </row>
    <row r="1326" spans="1:23" s="9" customFormat="1">
      <c r="A1326" s="1"/>
      <c r="B1326" s="2"/>
      <c r="C1326" s="8"/>
      <c r="J1326" s="10"/>
      <c r="M1326" s="10"/>
      <c r="P1326" s="10"/>
      <c r="W1326" s="10"/>
    </row>
    <row r="1327" spans="1:23" s="9" customFormat="1">
      <c r="A1327" s="1"/>
      <c r="B1327" s="2"/>
      <c r="C1327" s="8"/>
      <c r="J1327" s="10"/>
      <c r="M1327" s="10"/>
      <c r="P1327" s="10"/>
      <c r="W1327" s="10"/>
    </row>
    <row r="1328" spans="1:23" s="9" customFormat="1">
      <c r="A1328" s="1"/>
      <c r="B1328" s="2"/>
      <c r="C1328" s="8"/>
      <c r="J1328" s="10"/>
      <c r="M1328" s="10"/>
      <c r="P1328" s="10"/>
      <c r="W1328" s="10"/>
    </row>
    <row r="1329" spans="1:23" s="9" customFormat="1">
      <c r="A1329" s="1"/>
      <c r="B1329" s="2"/>
      <c r="C1329" s="8"/>
      <c r="J1329" s="10"/>
      <c r="M1329" s="10"/>
      <c r="P1329" s="10"/>
      <c r="W1329" s="10"/>
    </row>
    <row r="1330" spans="1:23" s="9" customFormat="1">
      <c r="A1330" s="1"/>
      <c r="B1330" s="2"/>
      <c r="C1330" s="8"/>
      <c r="J1330" s="10"/>
      <c r="M1330" s="10"/>
      <c r="P1330" s="10"/>
      <c r="W1330" s="10"/>
    </row>
    <row r="1331" spans="1:23" s="9" customFormat="1">
      <c r="A1331" s="1"/>
      <c r="B1331" s="2"/>
      <c r="C1331" s="8"/>
      <c r="J1331" s="10"/>
      <c r="M1331" s="10"/>
      <c r="P1331" s="10"/>
      <c r="W1331" s="10"/>
    </row>
    <row r="1332" spans="1:23" s="9" customFormat="1">
      <c r="A1332" s="1"/>
      <c r="B1332" s="2"/>
      <c r="C1332" s="8"/>
      <c r="J1332" s="10"/>
      <c r="M1332" s="10"/>
      <c r="P1332" s="10"/>
      <c r="W1332" s="10"/>
    </row>
    <row r="1333" spans="1:23" s="9" customFormat="1">
      <c r="A1333" s="1"/>
      <c r="B1333" s="2"/>
      <c r="C1333" s="8"/>
      <c r="J1333" s="10"/>
      <c r="M1333" s="10"/>
      <c r="P1333" s="10"/>
      <c r="W1333" s="10"/>
    </row>
    <row r="1334" spans="1:23" s="9" customFormat="1">
      <c r="A1334" s="1"/>
      <c r="B1334" s="2"/>
      <c r="C1334" s="8"/>
      <c r="J1334" s="10"/>
      <c r="M1334" s="10"/>
      <c r="P1334" s="10"/>
      <c r="W1334" s="10"/>
    </row>
    <row r="1335" spans="1:23" s="9" customFormat="1">
      <c r="A1335" s="1"/>
      <c r="B1335" s="2"/>
      <c r="C1335" s="8"/>
      <c r="J1335" s="10"/>
      <c r="M1335" s="10"/>
      <c r="P1335" s="10"/>
      <c r="W1335" s="10"/>
    </row>
    <row r="1336" spans="1:23" s="9" customFormat="1">
      <c r="A1336" s="1"/>
      <c r="B1336" s="2"/>
      <c r="C1336" s="8"/>
      <c r="J1336" s="10"/>
      <c r="M1336" s="10"/>
      <c r="P1336" s="10"/>
      <c r="W1336" s="10"/>
    </row>
    <row r="1337" spans="1:23" s="9" customFormat="1">
      <c r="A1337" s="1"/>
      <c r="B1337" s="2"/>
      <c r="C1337" s="8"/>
      <c r="J1337" s="10"/>
      <c r="M1337" s="10"/>
      <c r="P1337" s="10"/>
      <c r="W1337" s="10"/>
    </row>
    <row r="1338" spans="1:23" s="9" customFormat="1">
      <c r="A1338" s="1"/>
      <c r="B1338" s="2"/>
      <c r="C1338" s="8"/>
      <c r="J1338" s="10"/>
      <c r="M1338" s="10"/>
      <c r="P1338" s="10"/>
      <c r="W1338" s="10"/>
    </row>
    <row r="1339" spans="1:23" s="9" customFormat="1">
      <c r="A1339" s="1"/>
      <c r="B1339" s="2"/>
      <c r="C1339" s="8"/>
      <c r="J1339" s="10"/>
      <c r="M1339" s="10"/>
      <c r="P1339" s="10"/>
      <c r="W1339" s="10"/>
    </row>
    <row r="1340" spans="1:23" s="9" customFormat="1">
      <c r="A1340" s="1"/>
      <c r="B1340" s="2"/>
      <c r="C1340" s="8"/>
      <c r="J1340" s="10"/>
      <c r="M1340" s="10"/>
      <c r="P1340" s="10"/>
      <c r="W1340" s="10"/>
    </row>
    <row r="1341" spans="1:23" s="9" customFormat="1">
      <c r="A1341" s="1"/>
      <c r="B1341" s="2"/>
      <c r="C1341" s="8"/>
      <c r="J1341" s="10"/>
      <c r="M1341" s="10"/>
      <c r="P1341" s="10"/>
      <c r="W1341" s="10"/>
    </row>
    <row r="1342" spans="1:23" s="9" customFormat="1">
      <c r="A1342" s="1"/>
      <c r="B1342" s="2"/>
      <c r="C1342" s="8"/>
      <c r="J1342" s="10"/>
      <c r="M1342" s="10"/>
      <c r="P1342" s="10"/>
      <c r="W1342" s="10"/>
    </row>
    <row r="1343" spans="1:23" s="9" customFormat="1">
      <c r="A1343" s="1"/>
      <c r="B1343" s="2"/>
      <c r="C1343" s="8"/>
      <c r="J1343" s="10"/>
      <c r="M1343" s="10"/>
      <c r="P1343" s="10"/>
      <c r="W1343" s="10"/>
    </row>
    <row r="1344" spans="1:23" s="9" customFormat="1">
      <c r="A1344" s="1"/>
      <c r="B1344" s="2"/>
      <c r="C1344" s="8"/>
      <c r="J1344" s="10"/>
      <c r="M1344" s="10"/>
      <c r="P1344" s="10"/>
      <c r="W1344" s="10"/>
    </row>
    <row r="1345" spans="1:23" s="9" customFormat="1">
      <c r="A1345" s="1"/>
      <c r="B1345" s="2"/>
      <c r="C1345" s="8"/>
      <c r="J1345" s="10"/>
      <c r="M1345" s="10"/>
      <c r="P1345" s="10"/>
      <c r="W1345" s="10"/>
    </row>
    <row r="1346" spans="1:23" s="9" customFormat="1">
      <c r="A1346" s="1"/>
      <c r="B1346" s="2"/>
      <c r="C1346" s="8"/>
      <c r="J1346" s="10"/>
      <c r="M1346" s="10"/>
      <c r="P1346" s="10"/>
      <c r="W1346" s="10"/>
    </row>
    <row r="1347" spans="1:23" s="9" customFormat="1">
      <c r="A1347" s="1"/>
      <c r="B1347" s="2"/>
      <c r="C1347" s="8"/>
      <c r="J1347" s="10"/>
      <c r="M1347" s="10"/>
      <c r="P1347" s="10"/>
      <c r="W1347" s="10"/>
    </row>
    <row r="1348" spans="1:23" s="9" customFormat="1">
      <c r="A1348" s="1"/>
      <c r="B1348" s="2"/>
      <c r="C1348" s="8"/>
      <c r="J1348" s="10"/>
      <c r="M1348" s="10"/>
      <c r="P1348" s="10"/>
      <c r="W1348" s="10"/>
    </row>
    <row r="1349" spans="1:23" s="9" customFormat="1">
      <c r="A1349" s="1"/>
      <c r="B1349" s="2"/>
      <c r="C1349" s="8"/>
      <c r="J1349" s="10"/>
      <c r="M1349" s="10"/>
      <c r="P1349" s="10"/>
      <c r="W1349" s="10"/>
    </row>
    <row r="1350" spans="1:23" s="9" customFormat="1">
      <c r="A1350" s="1"/>
      <c r="B1350" s="2"/>
      <c r="C1350" s="8"/>
      <c r="J1350" s="10"/>
      <c r="M1350" s="10"/>
      <c r="P1350" s="10"/>
      <c r="W1350" s="10"/>
    </row>
    <row r="1351" spans="1:23" s="9" customFormat="1">
      <c r="A1351" s="1"/>
      <c r="B1351" s="2"/>
      <c r="C1351" s="8"/>
      <c r="J1351" s="10"/>
      <c r="M1351" s="10"/>
      <c r="P1351" s="10"/>
      <c r="W1351" s="10"/>
    </row>
    <row r="1352" spans="1:23" s="9" customFormat="1">
      <c r="A1352" s="1"/>
      <c r="B1352" s="2"/>
      <c r="C1352" s="8"/>
      <c r="J1352" s="10"/>
      <c r="M1352" s="10"/>
      <c r="P1352" s="10"/>
      <c r="W1352" s="10"/>
    </row>
    <row r="1353" spans="1:23" s="9" customFormat="1">
      <c r="A1353" s="1"/>
      <c r="B1353" s="2"/>
      <c r="C1353" s="8"/>
      <c r="J1353" s="10"/>
      <c r="M1353" s="10"/>
      <c r="P1353" s="10"/>
      <c r="W1353" s="10"/>
    </row>
    <row r="1354" spans="1:23" s="9" customFormat="1">
      <c r="A1354" s="1"/>
      <c r="B1354" s="2"/>
      <c r="C1354" s="8"/>
      <c r="J1354" s="10"/>
      <c r="M1354" s="10"/>
      <c r="P1354" s="10"/>
      <c r="W1354" s="10"/>
    </row>
    <row r="1355" spans="1:23" s="9" customFormat="1">
      <c r="A1355" s="1"/>
      <c r="B1355" s="2"/>
      <c r="C1355" s="8"/>
      <c r="J1355" s="10"/>
      <c r="M1355" s="10"/>
      <c r="P1355" s="10"/>
      <c r="W1355" s="10"/>
    </row>
    <row r="1356" spans="1:23" s="9" customFormat="1">
      <c r="A1356" s="1"/>
      <c r="B1356" s="2"/>
      <c r="C1356" s="8"/>
      <c r="J1356" s="10"/>
      <c r="M1356" s="10"/>
      <c r="P1356" s="10"/>
      <c r="W1356" s="10"/>
    </row>
    <row r="1357" spans="1:23" s="9" customFormat="1">
      <c r="A1357" s="1"/>
      <c r="B1357" s="2"/>
      <c r="C1357" s="8"/>
      <c r="J1357" s="10"/>
      <c r="M1357" s="10"/>
      <c r="P1357" s="10"/>
      <c r="W1357" s="10"/>
    </row>
    <row r="1358" spans="1:23" s="9" customFormat="1">
      <c r="A1358" s="1"/>
      <c r="B1358" s="2"/>
      <c r="C1358" s="8"/>
      <c r="J1358" s="10"/>
      <c r="M1358" s="10"/>
      <c r="P1358" s="10"/>
      <c r="W1358" s="10"/>
    </row>
    <row r="1359" spans="1:23" s="9" customFormat="1">
      <c r="A1359" s="1"/>
      <c r="B1359" s="2"/>
      <c r="C1359" s="8"/>
      <c r="J1359" s="10"/>
      <c r="M1359" s="10"/>
      <c r="P1359" s="10"/>
      <c r="W1359" s="10"/>
    </row>
    <row r="1360" spans="1:23" s="9" customFormat="1">
      <c r="A1360" s="1"/>
      <c r="B1360" s="2"/>
      <c r="C1360" s="8"/>
      <c r="J1360" s="10"/>
      <c r="M1360" s="10"/>
      <c r="P1360" s="10"/>
      <c r="W1360" s="10"/>
    </row>
    <row r="1361" spans="1:23" s="9" customFormat="1">
      <c r="A1361" s="1"/>
      <c r="B1361" s="2"/>
      <c r="C1361" s="8"/>
      <c r="J1361" s="10"/>
      <c r="M1361" s="10"/>
      <c r="P1361" s="10"/>
      <c r="W1361" s="10"/>
    </row>
    <row r="1362" spans="1:23" s="9" customFormat="1">
      <c r="A1362" s="1"/>
      <c r="B1362" s="2"/>
      <c r="C1362" s="8"/>
      <c r="J1362" s="10"/>
      <c r="M1362" s="10"/>
      <c r="P1362" s="10"/>
      <c r="W1362" s="10"/>
    </row>
    <row r="1363" spans="1:23" s="9" customFormat="1">
      <c r="A1363" s="1"/>
      <c r="B1363" s="2"/>
      <c r="C1363" s="8"/>
      <c r="J1363" s="10"/>
      <c r="M1363" s="10"/>
      <c r="P1363" s="10"/>
      <c r="W1363" s="10"/>
    </row>
    <row r="1364" spans="1:23" s="9" customFormat="1">
      <c r="A1364" s="1"/>
      <c r="B1364" s="2"/>
      <c r="C1364" s="8"/>
      <c r="J1364" s="10"/>
      <c r="M1364" s="10"/>
      <c r="P1364" s="10"/>
      <c r="W1364" s="10"/>
    </row>
    <row r="1365" spans="1:23" s="9" customFormat="1">
      <c r="A1365" s="1"/>
      <c r="B1365" s="2"/>
      <c r="C1365" s="8"/>
      <c r="J1365" s="10"/>
      <c r="M1365" s="10"/>
      <c r="P1365" s="10"/>
      <c r="W1365" s="10"/>
    </row>
    <row r="1366" spans="1:23" s="9" customFormat="1">
      <c r="A1366" s="1"/>
      <c r="B1366" s="2"/>
      <c r="C1366" s="8"/>
      <c r="J1366" s="10"/>
      <c r="M1366" s="10"/>
      <c r="P1366" s="10"/>
      <c r="W1366" s="10"/>
    </row>
    <row r="1367" spans="1:23" s="9" customFormat="1">
      <c r="A1367" s="1"/>
      <c r="B1367" s="2"/>
      <c r="C1367" s="8"/>
      <c r="J1367" s="10"/>
      <c r="M1367" s="10"/>
      <c r="P1367" s="10"/>
      <c r="W1367" s="10"/>
    </row>
    <row r="1368" spans="1:23" s="9" customFormat="1">
      <c r="A1368" s="1"/>
      <c r="B1368" s="2"/>
      <c r="C1368" s="8"/>
      <c r="J1368" s="10"/>
      <c r="M1368" s="10"/>
      <c r="P1368" s="10"/>
      <c r="W1368" s="10"/>
    </row>
    <row r="1369" spans="1:23" s="9" customFormat="1">
      <c r="A1369" s="1"/>
      <c r="B1369" s="2"/>
      <c r="C1369" s="8"/>
      <c r="J1369" s="10"/>
      <c r="M1369" s="10"/>
      <c r="P1369" s="10"/>
      <c r="W1369" s="10"/>
    </row>
    <row r="1370" spans="1:23" s="9" customFormat="1">
      <c r="A1370" s="1"/>
      <c r="B1370" s="2"/>
      <c r="C1370" s="8"/>
      <c r="J1370" s="10"/>
      <c r="M1370" s="10"/>
      <c r="P1370" s="10"/>
      <c r="W1370" s="10"/>
    </row>
    <row r="1371" spans="1:23" s="9" customFormat="1">
      <c r="A1371" s="1"/>
      <c r="B1371" s="2"/>
      <c r="C1371" s="8"/>
      <c r="J1371" s="10"/>
      <c r="M1371" s="10"/>
      <c r="P1371" s="10"/>
      <c r="W1371" s="10"/>
    </row>
    <row r="1372" spans="1:23" s="9" customFormat="1">
      <c r="A1372" s="1"/>
      <c r="B1372" s="2"/>
      <c r="C1372" s="8"/>
      <c r="J1372" s="10"/>
      <c r="M1372" s="10"/>
      <c r="P1372" s="10"/>
      <c r="W1372" s="10"/>
    </row>
    <row r="1373" spans="1:23" s="9" customFormat="1">
      <c r="A1373" s="1"/>
      <c r="B1373" s="2"/>
      <c r="C1373" s="8"/>
      <c r="J1373" s="10"/>
      <c r="M1373" s="10"/>
      <c r="P1373" s="10"/>
      <c r="W1373" s="10"/>
    </row>
    <row r="1374" spans="1:23" s="9" customFormat="1">
      <c r="A1374" s="1"/>
      <c r="B1374" s="2"/>
      <c r="C1374" s="8"/>
      <c r="J1374" s="10"/>
      <c r="M1374" s="10"/>
      <c r="P1374" s="10"/>
      <c r="W1374" s="10"/>
    </row>
    <row r="1375" spans="1:23" s="9" customFormat="1">
      <c r="A1375" s="1"/>
      <c r="B1375" s="2"/>
      <c r="C1375" s="8"/>
      <c r="J1375" s="10"/>
      <c r="M1375" s="10"/>
      <c r="P1375" s="10"/>
      <c r="W1375" s="10"/>
    </row>
    <row r="1376" spans="1:23" s="9" customFormat="1">
      <c r="A1376" s="1"/>
      <c r="B1376" s="2"/>
      <c r="C1376" s="8"/>
      <c r="J1376" s="10"/>
      <c r="M1376" s="10"/>
      <c r="P1376" s="10"/>
      <c r="W1376" s="10"/>
    </row>
    <row r="1377" spans="1:23" s="9" customFormat="1">
      <c r="A1377" s="1"/>
      <c r="B1377" s="2"/>
      <c r="C1377" s="8"/>
      <c r="J1377" s="10"/>
      <c r="M1377" s="10"/>
      <c r="P1377" s="10"/>
      <c r="W1377" s="10"/>
    </row>
    <row r="1378" spans="1:23" s="9" customFormat="1">
      <c r="A1378" s="1"/>
      <c r="B1378" s="2"/>
      <c r="C1378" s="8"/>
      <c r="J1378" s="10"/>
      <c r="M1378" s="10"/>
      <c r="P1378" s="10"/>
      <c r="W1378" s="10"/>
    </row>
    <row r="1379" spans="1:23" s="9" customFormat="1">
      <c r="A1379" s="1"/>
      <c r="B1379" s="2"/>
      <c r="C1379" s="8"/>
      <c r="J1379" s="10"/>
      <c r="M1379" s="10"/>
      <c r="P1379" s="10"/>
      <c r="W1379" s="10"/>
    </row>
    <row r="1380" spans="1:23" s="9" customFormat="1">
      <c r="A1380" s="1"/>
      <c r="B1380" s="2"/>
      <c r="C1380" s="8"/>
      <c r="J1380" s="10"/>
      <c r="M1380" s="10"/>
      <c r="P1380" s="10"/>
      <c r="W1380" s="10"/>
    </row>
    <row r="1381" spans="1:23" s="9" customFormat="1">
      <c r="A1381" s="1"/>
      <c r="B1381" s="2"/>
      <c r="C1381" s="8"/>
      <c r="J1381" s="10"/>
      <c r="M1381" s="10"/>
      <c r="P1381" s="10"/>
      <c r="W1381" s="10"/>
    </row>
    <row r="1382" spans="1:23" s="9" customFormat="1">
      <c r="A1382" s="1"/>
      <c r="B1382" s="2"/>
      <c r="C1382" s="8"/>
      <c r="J1382" s="10"/>
      <c r="M1382" s="10"/>
      <c r="P1382" s="10"/>
      <c r="W1382" s="10"/>
    </row>
    <row r="1383" spans="1:23" s="9" customFormat="1">
      <c r="A1383" s="1"/>
      <c r="B1383" s="2"/>
      <c r="C1383" s="8"/>
      <c r="J1383" s="10"/>
      <c r="M1383" s="10"/>
      <c r="P1383" s="10"/>
      <c r="W1383" s="10"/>
    </row>
    <row r="1384" spans="1:23" s="9" customFormat="1">
      <c r="A1384" s="1"/>
      <c r="B1384" s="2"/>
      <c r="C1384" s="8"/>
      <c r="J1384" s="10"/>
      <c r="M1384" s="10"/>
      <c r="P1384" s="10"/>
      <c r="W1384" s="10"/>
    </row>
    <row r="1385" spans="1:23" s="9" customFormat="1">
      <c r="A1385" s="1"/>
      <c r="B1385" s="2"/>
      <c r="C1385" s="8"/>
      <c r="J1385" s="10"/>
      <c r="M1385" s="10"/>
      <c r="P1385" s="10"/>
      <c r="W1385" s="10"/>
    </row>
    <row r="1386" spans="1:23" s="9" customFormat="1">
      <c r="A1386" s="1"/>
      <c r="B1386" s="2"/>
      <c r="C1386" s="8"/>
      <c r="J1386" s="10"/>
      <c r="M1386" s="10"/>
      <c r="P1386" s="10"/>
      <c r="W1386" s="10"/>
    </row>
    <row r="1387" spans="1:23" s="9" customFormat="1">
      <c r="A1387" s="1"/>
      <c r="B1387" s="2"/>
      <c r="C1387" s="8"/>
      <c r="J1387" s="10"/>
      <c r="M1387" s="10"/>
      <c r="P1387" s="10"/>
      <c r="W1387" s="10"/>
    </row>
    <row r="1388" spans="1:23" s="9" customFormat="1">
      <c r="A1388" s="1"/>
      <c r="B1388" s="2"/>
      <c r="C1388" s="8"/>
      <c r="J1388" s="10"/>
      <c r="M1388" s="10"/>
      <c r="P1388" s="10"/>
      <c r="W1388" s="10"/>
    </row>
    <row r="1389" spans="1:23" s="9" customFormat="1">
      <c r="A1389" s="1"/>
      <c r="B1389" s="2"/>
      <c r="C1389" s="8"/>
      <c r="J1389" s="10"/>
      <c r="M1389" s="10"/>
      <c r="P1389" s="10"/>
      <c r="W1389" s="10"/>
    </row>
    <row r="1390" spans="1:23" s="9" customFormat="1">
      <c r="A1390" s="1"/>
      <c r="B1390" s="2"/>
      <c r="C1390" s="8"/>
      <c r="J1390" s="10"/>
      <c r="M1390" s="10"/>
      <c r="P1390" s="10"/>
      <c r="W1390" s="10"/>
    </row>
    <row r="1391" spans="1:23" s="9" customFormat="1">
      <c r="A1391" s="1"/>
      <c r="B1391" s="2"/>
      <c r="C1391" s="8"/>
      <c r="J1391" s="10"/>
      <c r="M1391" s="10"/>
      <c r="P1391" s="10"/>
      <c r="W1391" s="10"/>
    </row>
    <row r="1392" spans="1:23" s="9" customFormat="1">
      <c r="A1392" s="1"/>
      <c r="B1392" s="2"/>
      <c r="C1392" s="8"/>
      <c r="J1392" s="10"/>
      <c r="M1392" s="10"/>
      <c r="P1392" s="10"/>
      <c r="W1392" s="10"/>
    </row>
    <row r="1393" spans="1:23" s="9" customFormat="1">
      <c r="A1393" s="1"/>
      <c r="B1393" s="2"/>
      <c r="C1393" s="8"/>
      <c r="J1393" s="10"/>
      <c r="M1393" s="10"/>
      <c r="P1393" s="10"/>
      <c r="W1393" s="10"/>
    </row>
    <row r="1394" spans="1:23" s="9" customFormat="1">
      <c r="A1394" s="1"/>
      <c r="B1394" s="2"/>
      <c r="C1394" s="8"/>
      <c r="J1394" s="10"/>
      <c r="M1394" s="10"/>
      <c r="P1394" s="10"/>
      <c r="W1394" s="10"/>
    </row>
    <row r="1395" spans="1:23" s="9" customFormat="1">
      <c r="A1395" s="1"/>
      <c r="B1395" s="2"/>
      <c r="C1395" s="8"/>
      <c r="J1395" s="10"/>
      <c r="M1395" s="10"/>
      <c r="P1395" s="10"/>
      <c r="W1395" s="10"/>
    </row>
    <row r="1396" spans="1:23" s="9" customFormat="1">
      <c r="A1396" s="1"/>
      <c r="B1396" s="2"/>
      <c r="C1396" s="8"/>
      <c r="J1396" s="10"/>
      <c r="M1396" s="10"/>
      <c r="P1396" s="10"/>
      <c r="W1396" s="10"/>
    </row>
    <row r="1397" spans="1:23" s="9" customFormat="1">
      <c r="A1397" s="1"/>
      <c r="B1397" s="2"/>
      <c r="C1397" s="8"/>
      <c r="J1397" s="10"/>
      <c r="M1397" s="10"/>
      <c r="P1397" s="10"/>
      <c r="W1397" s="10"/>
    </row>
    <row r="1398" spans="1:23" s="9" customFormat="1">
      <c r="A1398" s="1"/>
      <c r="B1398" s="2"/>
      <c r="C1398" s="8"/>
      <c r="J1398" s="10"/>
      <c r="M1398" s="10"/>
      <c r="P1398" s="10"/>
      <c r="W1398" s="10"/>
    </row>
    <row r="1399" spans="1:23" s="9" customFormat="1">
      <c r="A1399" s="1"/>
      <c r="B1399" s="2"/>
      <c r="C1399" s="8"/>
      <c r="J1399" s="10"/>
      <c r="M1399" s="10"/>
      <c r="P1399" s="10"/>
      <c r="W1399" s="10"/>
    </row>
    <row r="1400" spans="1:23" s="9" customFormat="1">
      <c r="A1400" s="1"/>
      <c r="B1400" s="2"/>
      <c r="C1400" s="8"/>
      <c r="J1400" s="10"/>
      <c r="M1400" s="10"/>
      <c r="P1400" s="10"/>
      <c r="W1400" s="10"/>
    </row>
    <row r="1401" spans="1:23" s="9" customFormat="1">
      <c r="A1401" s="1"/>
      <c r="B1401" s="2"/>
      <c r="C1401" s="8"/>
      <c r="J1401" s="10"/>
      <c r="M1401" s="10"/>
      <c r="P1401" s="10"/>
      <c r="W1401" s="10"/>
    </row>
    <row r="1402" spans="1:23" s="9" customFormat="1">
      <c r="A1402" s="1"/>
      <c r="B1402" s="2"/>
      <c r="C1402" s="8"/>
      <c r="J1402" s="10"/>
      <c r="M1402" s="10"/>
      <c r="P1402" s="10"/>
      <c r="W1402" s="10"/>
    </row>
    <row r="1403" spans="1:23" s="9" customFormat="1">
      <c r="A1403" s="1"/>
      <c r="B1403" s="2"/>
      <c r="C1403" s="8"/>
      <c r="J1403" s="10"/>
      <c r="M1403" s="10"/>
      <c r="P1403" s="10"/>
      <c r="W1403" s="10"/>
    </row>
    <row r="1404" spans="1:23" s="9" customFormat="1">
      <c r="A1404" s="1"/>
      <c r="B1404" s="2"/>
      <c r="C1404" s="8"/>
      <c r="J1404" s="10"/>
      <c r="M1404" s="10"/>
      <c r="P1404" s="10"/>
      <c r="W1404" s="10"/>
    </row>
    <row r="1405" spans="1:23" s="9" customFormat="1">
      <c r="A1405" s="1"/>
      <c r="B1405" s="2"/>
      <c r="C1405" s="8"/>
      <c r="J1405" s="10"/>
      <c r="M1405" s="10"/>
      <c r="P1405" s="10"/>
      <c r="W1405" s="10"/>
    </row>
    <row r="1406" spans="1:23" s="9" customFormat="1">
      <c r="A1406" s="1"/>
      <c r="B1406" s="2"/>
      <c r="C1406" s="8"/>
      <c r="J1406" s="10"/>
      <c r="M1406" s="10"/>
      <c r="P1406" s="10"/>
      <c r="W1406" s="10"/>
    </row>
    <row r="1407" spans="1:23" s="9" customFormat="1">
      <c r="A1407" s="1"/>
      <c r="B1407" s="2"/>
      <c r="C1407" s="8"/>
      <c r="J1407" s="10"/>
      <c r="M1407" s="10"/>
      <c r="P1407" s="10"/>
      <c r="W1407" s="10"/>
    </row>
    <row r="1408" spans="1:23" s="9" customFormat="1">
      <c r="A1408" s="1"/>
      <c r="B1408" s="2"/>
      <c r="C1408" s="8"/>
      <c r="J1408" s="10"/>
      <c r="M1408" s="10"/>
      <c r="P1408" s="10"/>
      <c r="W1408" s="10"/>
    </row>
    <row r="1409" spans="1:23" s="9" customFormat="1">
      <c r="A1409" s="1"/>
      <c r="B1409" s="2"/>
      <c r="C1409" s="8"/>
      <c r="J1409" s="10"/>
      <c r="M1409" s="10"/>
      <c r="P1409" s="10"/>
      <c r="W1409" s="10"/>
    </row>
    <row r="1410" spans="1:23" s="9" customFormat="1">
      <c r="A1410" s="1"/>
      <c r="B1410" s="2"/>
      <c r="C1410" s="8"/>
      <c r="J1410" s="10"/>
      <c r="M1410" s="10"/>
      <c r="P1410" s="10"/>
      <c r="W1410" s="10"/>
    </row>
    <row r="1411" spans="1:23" s="9" customFormat="1">
      <c r="A1411" s="1"/>
      <c r="B1411" s="2"/>
      <c r="C1411" s="8"/>
      <c r="J1411" s="10"/>
      <c r="M1411" s="10"/>
      <c r="P1411" s="10"/>
      <c r="W1411" s="10"/>
    </row>
    <row r="1412" spans="1:23" s="9" customFormat="1">
      <c r="A1412" s="1"/>
      <c r="B1412" s="2"/>
      <c r="C1412" s="8"/>
      <c r="J1412" s="10"/>
      <c r="M1412" s="10"/>
      <c r="P1412" s="10"/>
      <c r="W1412" s="10"/>
    </row>
    <row r="1413" spans="1:23" s="9" customFormat="1">
      <c r="A1413" s="1"/>
      <c r="B1413" s="2"/>
      <c r="C1413" s="8"/>
      <c r="J1413" s="10"/>
      <c r="M1413" s="10"/>
      <c r="P1413" s="10"/>
      <c r="W1413" s="10"/>
    </row>
    <row r="1414" spans="1:23" s="9" customFormat="1">
      <c r="A1414" s="1"/>
      <c r="B1414" s="2"/>
      <c r="C1414" s="8"/>
      <c r="J1414" s="10"/>
      <c r="M1414" s="10"/>
      <c r="P1414" s="10"/>
      <c r="W1414" s="10"/>
    </row>
    <row r="1415" spans="1:23" s="9" customFormat="1">
      <c r="A1415" s="1"/>
      <c r="B1415" s="2"/>
      <c r="C1415" s="8"/>
      <c r="J1415" s="10"/>
      <c r="M1415" s="10"/>
      <c r="P1415" s="10"/>
      <c r="W1415" s="10"/>
    </row>
    <row r="1416" spans="1:23" s="9" customFormat="1">
      <c r="A1416" s="1"/>
      <c r="B1416" s="2"/>
      <c r="C1416" s="8"/>
      <c r="J1416" s="10"/>
      <c r="M1416" s="10"/>
      <c r="P1416" s="10"/>
      <c r="W1416" s="10"/>
    </row>
    <row r="1417" spans="1:23" s="9" customFormat="1">
      <c r="A1417" s="1"/>
      <c r="B1417" s="2"/>
      <c r="C1417" s="8"/>
      <c r="J1417" s="10"/>
      <c r="M1417" s="10"/>
      <c r="P1417" s="10"/>
      <c r="W1417" s="10"/>
    </row>
    <row r="1418" spans="1:23" s="9" customFormat="1">
      <c r="A1418" s="1"/>
      <c r="B1418" s="2"/>
      <c r="C1418" s="8"/>
      <c r="J1418" s="10"/>
      <c r="M1418" s="10"/>
      <c r="P1418" s="10"/>
      <c r="W1418" s="10"/>
    </row>
    <row r="1419" spans="1:23" s="9" customFormat="1">
      <c r="A1419" s="1"/>
      <c r="B1419" s="2"/>
      <c r="C1419" s="8"/>
      <c r="J1419" s="10"/>
      <c r="M1419" s="10"/>
      <c r="P1419" s="10"/>
      <c r="W1419" s="10"/>
    </row>
    <row r="1420" spans="1:23" s="9" customFormat="1">
      <c r="A1420" s="1"/>
      <c r="B1420" s="2"/>
      <c r="C1420" s="8"/>
      <c r="J1420" s="10"/>
      <c r="M1420" s="10"/>
      <c r="P1420" s="10"/>
      <c r="W1420" s="10"/>
    </row>
    <row r="1421" spans="1:23" s="9" customFormat="1">
      <c r="A1421" s="1"/>
      <c r="B1421" s="2"/>
      <c r="C1421" s="8"/>
      <c r="J1421" s="10"/>
      <c r="M1421" s="10"/>
      <c r="P1421" s="10"/>
      <c r="W1421" s="10"/>
    </row>
    <row r="1422" spans="1:23" s="9" customFormat="1">
      <c r="A1422" s="1"/>
      <c r="B1422" s="2"/>
      <c r="C1422" s="8"/>
      <c r="J1422" s="10"/>
      <c r="M1422" s="10"/>
      <c r="P1422" s="10"/>
      <c r="W1422" s="10"/>
    </row>
    <row r="1423" spans="1:23" s="9" customFormat="1">
      <c r="A1423" s="1"/>
      <c r="B1423" s="2"/>
      <c r="C1423" s="8"/>
      <c r="J1423" s="10"/>
      <c r="M1423" s="10"/>
      <c r="P1423" s="10"/>
      <c r="W1423" s="10"/>
    </row>
    <row r="1424" spans="1:23" s="9" customFormat="1">
      <c r="A1424" s="1"/>
      <c r="B1424" s="2"/>
      <c r="C1424" s="8"/>
      <c r="J1424" s="10"/>
      <c r="M1424" s="10"/>
      <c r="P1424" s="10"/>
      <c r="W1424" s="10"/>
    </row>
    <row r="1425" spans="1:23" s="9" customFormat="1">
      <c r="A1425" s="1"/>
      <c r="B1425" s="2"/>
      <c r="C1425" s="8"/>
      <c r="J1425" s="10"/>
      <c r="M1425" s="10"/>
      <c r="P1425" s="10"/>
      <c r="W1425" s="10"/>
    </row>
    <row r="1426" spans="1:23" s="9" customFormat="1">
      <c r="A1426" s="1"/>
      <c r="B1426" s="2"/>
      <c r="C1426" s="8"/>
      <c r="J1426" s="10"/>
      <c r="M1426" s="10"/>
      <c r="P1426" s="10"/>
      <c r="W1426" s="10"/>
    </row>
    <row r="1427" spans="1:23" s="9" customFormat="1">
      <c r="A1427" s="1"/>
      <c r="B1427" s="2"/>
      <c r="C1427" s="8"/>
      <c r="J1427" s="10"/>
      <c r="M1427" s="10"/>
      <c r="P1427" s="10"/>
      <c r="W1427" s="10"/>
    </row>
    <row r="1428" spans="1:23" s="9" customFormat="1">
      <c r="A1428" s="1"/>
      <c r="B1428" s="2"/>
      <c r="C1428" s="8"/>
      <c r="J1428" s="10"/>
      <c r="M1428" s="10"/>
      <c r="P1428" s="10"/>
      <c r="W1428" s="10"/>
    </row>
    <row r="1429" spans="1:23" s="9" customFormat="1">
      <c r="A1429" s="1"/>
      <c r="B1429" s="2"/>
      <c r="C1429" s="8"/>
      <c r="J1429" s="10"/>
      <c r="M1429" s="10"/>
      <c r="P1429" s="10"/>
      <c r="W1429" s="10"/>
    </row>
    <row r="1430" spans="1:23" s="9" customFormat="1">
      <c r="A1430" s="1"/>
      <c r="B1430" s="2"/>
      <c r="C1430" s="8"/>
      <c r="J1430" s="10"/>
      <c r="M1430" s="10"/>
      <c r="P1430" s="10"/>
      <c r="W1430" s="10"/>
    </row>
    <row r="1431" spans="1:23" s="9" customFormat="1">
      <c r="A1431" s="1"/>
      <c r="B1431" s="2"/>
      <c r="C1431" s="8"/>
      <c r="J1431" s="10"/>
      <c r="M1431" s="10"/>
      <c r="P1431" s="10"/>
      <c r="W1431" s="10"/>
    </row>
    <row r="1432" spans="1:23" s="9" customFormat="1">
      <c r="A1432" s="1"/>
      <c r="B1432" s="2"/>
      <c r="C1432" s="8"/>
      <c r="J1432" s="10"/>
      <c r="M1432" s="10"/>
      <c r="P1432" s="10"/>
      <c r="W1432" s="10"/>
    </row>
    <row r="1433" spans="1:23" s="9" customFormat="1">
      <c r="A1433" s="1"/>
      <c r="B1433" s="2"/>
      <c r="C1433" s="8"/>
      <c r="J1433" s="10"/>
      <c r="M1433" s="10"/>
      <c r="P1433" s="10"/>
      <c r="W1433" s="10"/>
    </row>
    <row r="1434" spans="1:23" s="9" customFormat="1">
      <c r="A1434" s="1"/>
      <c r="B1434" s="2"/>
      <c r="C1434" s="8"/>
      <c r="J1434" s="10"/>
      <c r="M1434" s="10"/>
      <c r="P1434" s="10"/>
      <c r="W1434" s="10"/>
    </row>
    <row r="1435" spans="1:23" s="9" customFormat="1">
      <c r="A1435" s="1"/>
      <c r="B1435" s="2"/>
      <c r="C1435" s="8"/>
      <c r="J1435" s="10"/>
      <c r="M1435" s="10"/>
      <c r="P1435" s="10"/>
      <c r="W1435" s="10"/>
    </row>
    <row r="1436" spans="1:23" s="9" customFormat="1">
      <c r="A1436" s="1"/>
      <c r="B1436" s="2"/>
      <c r="C1436" s="8"/>
      <c r="J1436" s="10"/>
      <c r="M1436" s="10"/>
      <c r="P1436" s="10"/>
      <c r="W1436" s="10"/>
    </row>
    <row r="1437" spans="1:23" s="9" customFormat="1">
      <c r="A1437" s="1"/>
      <c r="B1437" s="2"/>
      <c r="C1437" s="8"/>
      <c r="J1437" s="10"/>
      <c r="M1437" s="10"/>
      <c r="P1437" s="10"/>
      <c r="W1437" s="10"/>
    </row>
    <row r="1438" spans="1:23" s="9" customFormat="1">
      <c r="A1438" s="1"/>
      <c r="B1438" s="2"/>
      <c r="C1438" s="8"/>
      <c r="J1438" s="10"/>
      <c r="M1438" s="10"/>
      <c r="P1438" s="10"/>
      <c r="W1438" s="10"/>
    </row>
    <row r="1439" spans="1:23" s="9" customFormat="1">
      <c r="A1439" s="1"/>
      <c r="B1439" s="2"/>
      <c r="C1439" s="8"/>
      <c r="J1439" s="10"/>
      <c r="M1439" s="10"/>
      <c r="P1439" s="10"/>
      <c r="W1439" s="10"/>
    </row>
    <row r="1440" spans="1:23" s="9" customFormat="1">
      <c r="A1440" s="1"/>
      <c r="B1440" s="2"/>
      <c r="C1440" s="8"/>
      <c r="J1440" s="10"/>
      <c r="M1440" s="10"/>
      <c r="P1440" s="10"/>
      <c r="W1440" s="10"/>
    </row>
    <row r="1441" spans="1:23" s="9" customFormat="1">
      <c r="A1441" s="1"/>
      <c r="B1441" s="2"/>
      <c r="C1441" s="8"/>
      <c r="J1441" s="10"/>
      <c r="M1441" s="10"/>
      <c r="P1441" s="10"/>
      <c r="W1441" s="10"/>
    </row>
    <row r="1442" spans="1:23" s="9" customFormat="1">
      <c r="A1442" s="1"/>
      <c r="B1442" s="2"/>
      <c r="C1442" s="8"/>
      <c r="J1442" s="10"/>
      <c r="M1442" s="10"/>
      <c r="P1442" s="10"/>
      <c r="W1442" s="10"/>
    </row>
    <row r="1443" spans="1:23" s="9" customFormat="1">
      <c r="A1443" s="1"/>
      <c r="B1443" s="2"/>
      <c r="C1443" s="8"/>
      <c r="J1443" s="10"/>
      <c r="M1443" s="10"/>
      <c r="P1443" s="10"/>
      <c r="W1443" s="10"/>
    </row>
    <row r="1444" spans="1:23" s="9" customFormat="1">
      <c r="A1444" s="1"/>
      <c r="B1444" s="2"/>
      <c r="C1444" s="8"/>
      <c r="J1444" s="10"/>
      <c r="M1444" s="10"/>
      <c r="P1444" s="10"/>
      <c r="W1444" s="10"/>
    </row>
    <row r="1445" spans="1:23" s="9" customFormat="1">
      <c r="A1445" s="1"/>
      <c r="B1445" s="2"/>
      <c r="C1445" s="8"/>
      <c r="J1445" s="10"/>
      <c r="M1445" s="10"/>
      <c r="P1445" s="10"/>
      <c r="W1445" s="10"/>
    </row>
    <row r="1446" spans="1:23" s="9" customFormat="1">
      <c r="A1446" s="1"/>
      <c r="B1446" s="2"/>
      <c r="C1446" s="8"/>
      <c r="J1446" s="10"/>
      <c r="M1446" s="10"/>
      <c r="P1446" s="10"/>
      <c r="W1446" s="10"/>
    </row>
    <row r="1447" spans="1:23" s="9" customFormat="1">
      <c r="A1447" s="1"/>
      <c r="B1447" s="2"/>
      <c r="C1447" s="8"/>
      <c r="J1447" s="10"/>
      <c r="M1447" s="10"/>
      <c r="P1447" s="10"/>
      <c r="W1447" s="10"/>
    </row>
    <row r="1448" spans="1:23" s="9" customFormat="1">
      <c r="A1448" s="1"/>
      <c r="B1448" s="2"/>
      <c r="C1448" s="8"/>
      <c r="J1448" s="10"/>
      <c r="M1448" s="10"/>
      <c r="P1448" s="10"/>
      <c r="W1448" s="10"/>
    </row>
    <row r="1449" spans="1:23" s="9" customFormat="1">
      <c r="A1449" s="1"/>
      <c r="B1449" s="2"/>
      <c r="C1449" s="8"/>
      <c r="J1449" s="10"/>
      <c r="M1449" s="10"/>
      <c r="P1449" s="10"/>
      <c r="W1449" s="10"/>
    </row>
    <row r="1450" spans="1:23" s="9" customFormat="1">
      <c r="A1450" s="1"/>
      <c r="B1450" s="2"/>
      <c r="C1450" s="8"/>
      <c r="J1450" s="10"/>
      <c r="M1450" s="10"/>
      <c r="P1450" s="10"/>
      <c r="W1450" s="10"/>
    </row>
    <row r="1451" spans="1:23" s="9" customFormat="1">
      <c r="A1451" s="1"/>
      <c r="B1451" s="2"/>
      <c r="C1451" s="8"/>
      <c r="J1451" s="10"/>
      <c r="M1451" s="10"/>
      <c r="P1451" s="10"/>
      <c r="W1451" s="10"/>
    </row>
    <row r="1452" spans="1:23" s="9" customFormat="1">
      <c r="A1452" s="1"/>
      <c r="B1452" s="2"/>
      <c r="C1452" s="8"/>
      <c r="J1452" s="10"/>
      <c r="M1452" s="10"/>
      <c r="P1452" s="10"/>
      <c r="W1452" s="10"/>
    </row>
    <row r="1453" spans="1:23" s="9" customFormat="1">
      <c r="A1453" s="1"/>
      <c r="B1453" s="2"/>
      <c r="C1453" s="8"/>
      <c r="J1453" s="10"/>
      <c r="M1453" s="10"/>
      <c r="P1453" s="10"/>
      <c r="W1453" s="10"/>
    </row>
    <row r="1454" spans="1:23" s="9" customFormat="1">
      <c r="A1454" s="1"/>
      <c r="B1454" s="2"/>
      <c r="C1454" s="8"/>
      <c r="J1454" s="10"/>
      <c r="M1454" s="10"/>
      <c r="P1454" s="10"/>
      <c r="W1454" s="10"/>
    </row>
    <row r="1455" spans="1:23" s="9" customFormat="1">
      <c r="A1455" s="1"/>
      <c r="B1455" s="2"/>
      <c r="C1455" s="8"/>
      <c r="J1455" s="10"/>
      <c r="M1455" s="10"/>
      <c r="P1455" s="10"/>
      <c r="W1455" s="10"/>
    </row>
    <row r="1456" spans="1:23" s="9" customFormat="1">
      <c r="A1456" s="1"/>
      <c r="B1456" s="2"/>
      <c r="C1456" s="8"/>
      <c r="J1456" s="10"/>
      <c r="M1456" s="10"/>
      <c r="P1456" s="10"/>
      <c r="W1456" s="10"/>
    </row>
    <row r="1457" spans="1:23" s="9" customFormat="1">
      <c r="A1457" s="1"/>
      <c r="B1457" s="2"/>
      <c r="C1457" s="8"/>
      <c r="J1457" s="10"/>
      <c r="M1457" s="10"/>
      <c r="P1457" s="10"/>
      <c r="W1457" s="10"/>
    </row>
    <row r="1458" spans="1:23" s="9" customFormat="1">
      <c r="A1458" s="1"/>
      <c r="B1458" s="2"/>
      <c r="C1458" s="8"/>
      <c r="J1458" s="10"/>
      <c r="M1458" s="10"/>
      <c r="P1458" s="10"/>
      <c r="W1458" s="10"/>
    </row>
    <row r="1459" spans="1:23" s="9" customFormat="1">
      <c r="A1459" s="1"/>
      <c r="B1459" s="2"/>
      <c r="C1459" s="8"/>
      <c r="J1459" s="10"/>
      <c r="M1459" s="10"/>
      <c r="P1459" s="10"/>
      <c r="W1459" s="10"/>
    </row>
    <row r="1460" spans="1:23" s="9" customFormat="1">
      <c r="A1460" s="1"/>
      <c r="B1460" s="2"/>
      <c r="C1460" s="8"/>
      <c r="J1460" s="10"/>
      <c r="M1460" s="10"/>
      <c r="P1460" s="10"/>
      <c r="W1460" s="10"/>
    </row>
    <row r="1461" spans="1:23" s="9" customFormat="1">
      <c r="A1461" s="1"/>
      <c r="B1461" s="2"/>
      <c r="C1461" s="8"/>
      <c r="J1461" s="10"/>
      <c r="M1461" s="10"/>
      <c r="P1461" s="10"/>
      <c r="W1461" s="10"/>
    </row>
    <row r="1462" spans="1:23" s="9" customFormat="1">
      <c r="A1462" s="1"/>
      <c r="B1462" s="2"/>
      <c r="C1462" s="8"/>
      <c r="J1462" s="10"/>
      <c r="M1462" s="10"/>
      <c r="P1462" s="10"/>
      <c r="W1462" s="10"/>
    </row>
    <row r="1463" spans="1:23" s="9" customFormat="1">
      <c r="A1463" s="1"/>
      <c r="B1463" s="2"/>
      <c r="C1463" s="8"/>
      <c r="J1463" s="10"/>
      <c r="M1463" s="10"/>
      <c r="P1463" s="10"/>
      <c r="W1463" s="10"/>
    </row>
    <row r="1464" spans="1:23" s="9" customFormat="1">
      <c r="A1464" s="1"/>
      <c r="B1464" s="2"/>
      <c r="C1464" s="8"/>
      <c r="J1464" s="10"/>
      <c r="M1464" s="10"/>
      <c r="P1464" s="10"/>
      <c r="W1464" s="10"/>
    </row>
    <row r="1465" spans="1:23" s="9" customFormat="1">
      <c r="A1465" s="1"/>
      <c r="B1465" s="2"/>
      <c r="C1465" s="8"/>
      <c r="J1465" s="10"/>
      <c r="M1465" s="10"/>
      <c r="P1465" s="10"/>
      <c r="W1465" s="10"/>
    </row>
    <row r="1466" spans="1:23" s="9" customFormat="1">
      <c r="A1466" s="1"/>
      <c r="B1466" s="2"/>
      <c r="C1466" s="8"/>
      <c r="J1466" s="10"/>
      <c r="M1466" s="10"/>
      <c r="P1466" s="10"/>
      <c r="W1466" s="10"/>
    </row>
    <row r="1467" spans="1:23" s="9" customFormat="1">
      <c r="A1467" s="1"/>
      <c r="B1467" s="2"/>
      <c r="C1467" s="8"/>
      <c r="J1467" s="10"/>
      <c r="M1467" s="10"/>
      <c r="P1467" s="10"/>
      <c r="W1467" s="10"/>
    </row>
    <row r="1468" spans="1:23" s="9" customFormat="1">
      <c r="A1468" s="1"/>
      <c r="B1468" s="2"/>
      <c r="C1468" s="8"/>
      <c r="J1468" s="10"/>
      <c r="M1468" s="10"/>
      <c r="P1468" s="10"/>
      <c r="W1468" s="10"/>
    </row>
    <row r="1469" spans="1:23" s="9" customFormat="1">
      <c r="A1469" s="1"/>
      <c r="B1469" s="2"/>
      <c r="C1469" s="8"/>
      <c r="J1469" s="10"/>
      <c r="M1469" s="10"/>
      <c r="P1469" s="10"/>
      <c r="W1469" s="10"/>
    </row>
    <row r="1470" spans="1:23" s="9" customFormat="1">
      <c r="A1470" s="1"/>
      <c r="B1470" s="2"/>
      <c r="C1470" s="8"/>
      <c r="J1470" s="10"/>
      <c r="M1470" s="10"/>
      <c r="P1470" s="10"/>
      <c r="W1470" s="10"/>
    </row>
    <row r="1471" spans="1:23" s="9" customFormat="1">
      <c r="A1471" s="1"/>
      <c r="B1471" s="2"/>
      <c r="C1471" s="8"/>
      <c r="J1471" s="10"/>
      <c r="M1471" s="10"/>
      <c r="P1471" s="10"/>
      <c r="W1471" s="10"/>
    </row>
    <row r="1472" spans="1:23" s="9" customFormat="1">
      <c r="A1472" s="1"/>
      <c r="B1472" s="2"/>
      <c r="C1472" s="8"/>
      <c r="J1472" s="10"/>
      <c r="M1472" s="10"/>
      <c r="P1472" s="10"/>
      <c r="W1472" s="10"/>
    </row>
    <row r="1473" spans="1:23" s="9" customFormat="1">
      <c r="A1473" s="1"/>
      <c r="B1473" s="2"/>
      <c r="C1473" s="8"/>
      <c r="J1473" s="10"/>
      <c r="M1473" s="10"/>
      <c r="P1473" s="10"/>
      <c r="W1473" s="10"/>
    </row>
    <row r="1474" spans="1:23" s="9" customFormat="1">
      <c r="A1474" s="1"/>
      <c r="B1474" s="2"/>
      <c r="C1474" s="8"/>
      <c r="J1474" s="10"/>
      <c r="M1474" s="10"/>
      <c r="P1474" s="10"/>
      <c r="W1474" s="10"/>
    </row>
    <row r="1475" spans="1:23" s="9" customFormat="1">
      <c r="A1475" s="1"/>
      <c r="B1475" s="2"/>
      <c r="C1475" s="8"/>
      <c r="J1475" s="10"/>
      <c r="M1475" s="10"/>
      <c r="P1475" s="10"/>
      <c r="W1475" s="10"/>
    </row>
    <row r="1476" spans="1:23" s="9" customFormat="1">
      <c r="A1476" s="1"/>
      <c r="B1476" s="2"/>
      <c r="C1476" s="8"/>
      <c r="J1476" s="10"/>
      <c r="M1476" s="10"/>
      <c r="P1476" s="10"/>
      <c r="W1476" s="10"/>
    </row>
    <row r="1477" spans="1:23" s="9" customFormat="1">
      <c r="A1477" s="1"/>
      <c r="B1477" s="2"/>
      <c r="C1477" s="8"/>
      <c r="J1477" s="10"/>
      <c r="M1477" s="10"/>
      <c r="P1477" s="10"/>
      <c r="W1477" s="10"/>
    </row>
    <row r="1478" spans="1:23" s="9" customFormat="1">
      <c r="A1478" s="1"/>
      <c r="B1478" s="2"/>
      <c r="C1478" s="8"/>
      <c r="J1478" s="10"/>
      <c r="M1478" s="10"/>
      <c r="P1478" s="10"/>
      <c r="W1478" s="10"/>
    </row>
    <row r="1479" spans="1:23" s="9" customFormat="1">
      <c r="A1479" s="1"/>
      <c r="B1479" s="2"/>
      <c r="C1479" s="8"/>
      <c r="J1479" s="10"/>
      <c r="M1479" s="10"/>
      <c r="P1479" s="10"/>
      <c r="W1479" s="10"/>
    </row>
    <row r="1480" spans="1:23" s="9" customFormat="1">
      <c r="A1480" s="1"/>
      <c r="B1480" s="2"/>
      <c r="C1480" s="8"/>
      <c r="J1480" s="10"/>
      <c r="M1480" s="10"/>
      <c r="P1480" s="10"/>
      <c r="W1480" s="10"/>
    </row>
    <row r="1481" spans="1:23" s="9" customFormat="1">
      <c r="A1481" s="1"/>
      <c r="B1481" s="2"/>
      <c r="C1481" s="8"/>
      <c r="J1481" s="10"/>
      <c r="M1481" s="10"/>
      <c r="P1481" s="10"/>
      <c r="W1481" s="10"/>
    </row>
    <row r="1482" spans="1:23" s="9" customFormat="1">
      <c r="A1482" s="1"/>
      <c r="B1482" s="2"/>
      <c r="C1482" s="8"/>
      <c r="J1482" s="10"/>
      <c r="M1482" s="10"/>
      <c r="P1482" s="10"/>
      <c r="W1482" s="10"/>
    </row>
    <row r="1483" spans="1:23" s="9" customFormat="1">
      <c r="A1483" s="1"/>
      <c r="B1483" s="2"/>
      <c r="C1483" s="8"/>
      <c r="J1483" s="10"/>
      <c r="M1483" s="10"/>
      <c r="P1483" s="10"/>
      <c r="W1483" s="10"/>
    </row>
    <row r="1484" spans="1:23" s="9" customFormat="1">
      <c r="A1484" s="1"/>
      <c r="B1484" s="2"/>
      <c r="C1484" s="8"/>
      <c r="J1484" s="10"/>
      <c r="M1484" s="10"/>
      <c r="P1484" s="10"/>
      <c r="W1484" s="10"/>
    </row>
    <row r="1485" spans="1:23" s="9" customFormat="1">
      <c r="A1485" s="1"/>
      <c r="B1485" s="2"/>
      <c r="C1485" s="8"/>
      <c r="J1485" s="10"/>
      <c r="M1485" s="10"/>
      <c r="P1485" s="10"/>
      <c r="W1485" s="10"/>
    </row>
    <row r="1486" spans="1:23" s="9" customFormat="1">
      <c r="A1486" s="1"/>
      <c r="B1486" s="2"/>
      <c r="C1486" s="8"/>
      <c r="J1486" s="10"/>
      <c r="M1486" s="10"/>
      <c r="P1486" s="10"/>
      <c r="W1486" s="10"/>
    </row>
    <row r="1487" spans="1:23" s="9" customFormat="1">
      <c r="A1487" s="1"/>
      <c r="B1487" s="2"/>
      <c r="C1487" s="8"/>
      <c r="J1487" s="10"/>
      <c r="M1487" s="10"/>
      <c r="P1487" s="10"/>
      <c r="W1487" s="10"/>
    </row>
    <row r="1488" spans="1:23" s="9" customFormat="1">
      <c r="A1488" s="1"/>
      <c r="B1488" s="2"/>
      <c r="C1488" s="8"/>
      <c r="J1488" s="10"/>
      <c r="M1488" s="10"/>
      <c r="P1488" s="10"/>
      <c r="W1488" s="10"/>
    </row>
    <row r="1489" spans="1:23" s="9" customFormat="1">
      <c r="A1489" s="1"/>
      <c r="B1489" s="2"/>
      <c r="C1489" s="8"/>
      <c r="J1489" s="10"/>
      <c r="M1489" s="10"/>
      <c r="P1489" s="10"/>
      <c r="W1489" s="10"/>
    </row>
    <row r="1490" spans="1:23" s="9" customFormat="1">
      <c r="A1490" s="1"/>
      <c r="B1490" s="2"/>
      <c r="C1490" s="8"/>
      <c r="J1490" s="10"/>
      <c r="M1490" s="10"/>
      <c r="P1490" s="10"/>
      <c r="W1490" s="10"/>
    </row>
    <row r="1491" spans="1:23" s="9" customFormat="1">
      <c r="A1491" s="1"/>
      <c r="B1491" s="2"/>
      <c r="C1491" s="8"/>
      <c r="J1491" s="10"/>
      <c r="M1491" s="10"/>
      <c r="P1491" s="10"/>
      <c r="W1491" s="10"/>
    </row>
    <row r="1492" spans="1:23" s="9" customFormat="1">
      <c r="A1492" s="1"/>
      <c r="B1492" s="2"/>
      <c r="C1492" s="8"/>
      <c r="J1492" s="10"/>
      <c r="M1492" s="10"/>
      <c r="P1492" s="10"/>
      <c r="W1492" s="10"/>
    </row>
    <row r="1493" spans="1:23" s="9" customFormat="1">
      <c r="A1493" s="1"/>
      <c r="B1493" s="2"/>
      <c r="C1493" s="8"/>
      <c r="J1493" s="10"/>
      <c r="M1493" s="10"/>
      <c r="P1493" s="10"/>
      <c r="W1493" s="10"/>
    </row>
    <row r="1494" spans="1:23" s="9" customFormat="1">
      <c r="A1494" s="1"/>
      <c r="B1494" s="2"/>
      <c r="C1494" s="8"/>
      <c r="J1494" s="10"/>
      <c r="M1494" s="10"/>
      <c r="P1494" s="10"/>
      <c r="W1494" s="10"/>
    </row>
    <row r="1495" spans="1:23" s="9" customFormat="1">
      <c r="A1495" s="1"/>
      <c r="B1495" s="2"/>
      <c r="C1495" s="8"/>
      <c r="J1495" s="10"/>
      <c r="M1495" s="10"/>
      <c r="P1495" s="10"/>
      <c r="W1495" s="10"/>
    </row>
    <row r="1496" spans="1:23" s="9" customFormat="1">
      <c r="A1496" s="1"/>
      <c r="B1496" s="2"/>
      <c r="C1496" s="8"/>
      <c r="J1496" s="10"/>
      <c r="M1496" s="10"/>
      <c r="P1496" s="10"/>
      <c r="W1496" s="10"/>
    </row>
    <row r="1497" spans="1:23" s="9" customFormat="1">
      <c r="A1497" s="1"/>
      <c r="B1497" s="2"/>
      <c r="C1497" s="8"/>
      <c r="J1497" s="10"/>
      <c r="M1497" s="10"/>
      <c r="P1497" s="10"/>
      <c r="W1497" s="10"/>
    </row>
    <row r="1498" spans="1:23" s="9" customFormat="1">
      <c r="A1498" s="1"/>
      <c r="B1498" s="2"/>
      <c r="C1498" s="8"/>
      <c r="J1498" s="10"/>
      <c r="M1498" s="10"/>
      <c r="P1498" s="10"/>
      <c r="W1498" s="10"/>
    </row>
    <row r="1499" spans="1:23" s="9" customFormat="1">
      <c r="A1499" s="1"/>
      <c r="B1499" s="2"/>
      <c r="C1499" s="8"/>
      <c r="J1499" s="10"/>
      <c r="M1499" s="10"/>
      <c r="P1499" s="10"/>
      <c r="W1499" s="10"/>
    </row>
    <row r="1500" spans="1:23" s="9" customFormat="1">
      <c r="A1500" s="1"/>
      <c r="B1500" s="2"/>
      <c r="C1500" s="8"/>
      <c r="J1500" s="10"/>
      <c r="M1500" s="10"/>
      <c r="P1500" s="10"/>
      <c r="W1500" s="10"/>
    </row>
    <row r="1501" spans="1:23" s="9" customFormat="1">
      <c r="A1501" s="1"/>
      <c r="B1501" s="2"/>
      <c r="C1501" s="8"/>
      <c r="J1501" s="10"/>
      <c r="M1501" s="10"/>
      <c r="P1501" s="10"/>
      <c r="W1501" s="10"/>
    </row>
    <row r="1502" spans="1:23" s="9" customFormat="1">
      <c r="A1502" s="1"/>
      <c r="B1502" s="2"/>
      <c r="C1502" s="8"/>
      <c r="J1502" s="10"/>
      <c r="M1502" s="10"/>
      <c r="P1502" s="10"/>
      <c r="W1502" s="10"/>
    </row>
    <row r="1503" spans="1:23" s="9" customFormat="1">
      <c r="A1503" s="1"/>
      <c r="B1503" s="2"/>
      <c r="C1503" s="8"/>
      <c r="J1503" s="10"/>
      <c r="M1503" s="10"/>
      <c r="P1503" s="10"/>
      <c r="W1503" s="10"/>
    </row>
    <row r="1504" spans="1:23" s="9" customFormat="1">
      <c r="A1504" s="1"/>
      <c r="B1504" s="2"/>
      <c r="C1504" s="8"/>
      <c r="J1504" s="10"/>
      <c r="M1504" s="10"/>
      <c r="P1504" s="10"/>
      <c r="W1504" s="10"/>
    </row>
    <row r="1505" spans="1:23" s="9" customFormat="1">
      <c r="A1505" s="1"/>
      <c r="B1505" s="2"/>
      <c r="C1505" s="8"/>
      <c r="J1505" s="10"/>
      <c r="M1505" s="10"/>
      <c r="P1505" s="10"/>
      <c r="W1505" s="10"/>
    </row>
    <row r="1506" spans="1:23" s="9" customFormat="1">
      <c r="A1506" s="1"/>
      <c r="B1506" s="2"/>
      <c r="C1506" s="8"/>
      <c r="J1506" s="10"/>
      <c r="M1506" s="10"/>
      <c r="P1506" s="10"/>
      <c r="W1506" s="10"/>
    </row>
    <row r="1507" spans="1:23" s="9" customFormat="1">
      <c r="A1507" s="1"/>
      <c r="B1507" s="2"/>
      <c r="C1507" s="8"/>
      <c r="J1507" s="10"/>
      <c r="M1507" s="10"/>
      <c r="P1507" s="10"/>
      <c r="W1507" s="10"/>
    </row>
    <row r="1508" spans="1:23" s="9" customFormat="1">
      <c r="A1508" s="1"/>
      <c r="B1508" s="2"/>
      <c r="C1508" s="8"/>
      <c r="J1508" s="10"/>
      <c r="M1508" s="10"/>
      <c r="P1508" s="10"/>
      <c r="W1508" s="10"/>
    </row>
    <row r="1509" spans="1:23" s="9" customFormat="1">
      <c r="A1509" s="1"/>
      <c r="B1509" s="2"/>
      <c r="C1509" s="8"/>
      <c r="J1509" s="10"/>
      <c r="M1509" s="10"/>
      <c r="P1509" s="10"/>
      <c r="W1509" s="10"/>
    </row>
    <row r="1510" spans="1:23" s="9" customFormat="1">
      <c r="A1510" s="1"/>
      <c r="B1510" s="2"/>
      <c r="C1510" s="8"/>
      <c r="J1510" s="10"/>
      <c r="M1510" s="10"/>
      <c r="P1510" s="10"/>
      <c r="W1510" s="10"/>
    </row>
    <row r="1511" spans="1:23" s="9" customFormat="1">
      <c r="A1511" s="1"/>
      <c r="B1511" s="2"/>
      <c r="C1511" s="8"/>
      <c r="J1511" s="10"/>
      <c r="M1511" s="10"/>
      <c r="P1511" s="10"/>
      <c r="W1511" s="10"/>
    </row>
    <row r="1512" spans="1:23" s="9" customFormat="1">
      <c r="A1512" s="1"/>
      <c r="B1512" s="2"/>
      <c r="C1512" s="8"/>
      <c r="J1512" s="10"/>
      <c r="M1512" s="10"/>
      <c r="P1512" s="10"/>
      <c r="W1512" s="10"/>
    </row>
    <row r="1513" spans="1:23" s="9" customFormat="1">
      <c r="A1513" s="1"/>
      <c r="B1513" s="2"/>
      <c r="C1513" s="8"/>
      <c r="J1513" s="10"/>
      <c r="M1513" s="10"/>
      <c r="P1513" s="10"/>
      <c r="W1513" s="10"/>
    </row>
    <row r="1514" spans="1:23" s="9" customFormat="1">
      <c r="A1514" s="1"/>
      <c r="B1514" s="2"/>
      <c r="C1514" s="8"/>
      <c r="J1514" s="10"/>
      <c r="M1514" s="10"/>
      <c r="P1514" s="10"/>
      <c r="W1514" s="10"/>
    </row>
    <row r="1515" spans="1:23" s="9" customFormat="1">
      <c r="A1515" s="1"/>
      <c r="B1515" s="2"/>
      <c r="C1515" s="8"/>
      <c r="J1515" s="10"/>
      <c r="M1515" s="10"/>
      <c r="P1515" s="10"/>
      <c r="W1515" s="10"/>
    </row>
    <row r="1516" spans="1:23" s="9" customFormat="1">
      <c r="A1516" s="1"/>
      <c r="B1516" s="2"/>
      <c r="C1516" s="8"/>
      <c r="J1516" s="10"/>
      <c r="M1516" s="10"/>
      <c r="P1516" s="10"/>
      <c r="W1516" s="10"/>
    </row>
    <row r="1517" spans="1:23" s="9" customFormat="1">
      <c r="A1517" s="1"/>
      <c r="B1517" s="2"/>
      <c r="C1517" s="8"/>
      <c r="J1517" s="10"/>
      <c r="M1517" s="10"/>
      <c r="P1517" s="10"/>
      <c r="W1517" s="10"/>
    </row>
    <row r="1518" spans="1:23" s="9" customFormat="1">
      <c r="A1518" s="1"/>
      <c r="B1518" s="2"/>
      <c r="C1518" s="8"/>
      <c r="J1518" s="10"/>
      <c r="M1518" s="10"/>
      <c r="P1518" s="10"/>
      <c r="W1518" s="10"/>
    </row>
    <row r="1519" spans="1:23" s="9" customFormat="1">
      <c r="A1519" s="1"/>
      <c r="B1519" s="2"/>
      <c r="C1519" s="8"/>
      <c r="J1519" s="10"/>
      <c r="M1519" s="10"/>
      <c r="P1519" s="10"/>
      <c r="W1519" s="10"/>
    </row>
    <row r="1520" spans="1:23" s="9" customFormat="1">
      <c r="A1520" s="1"/>
      <c r="B1520" s="2"/>
      <c r="C1520" s="8"/>
      <c r="J1520" s="10"/>
      <c r="M1520" s="10"/>
      <c r="P1520" s="10"/>
      <c r="W1520" s="10"/>
    </row>
    <row r="1521" spans="1:23" s="9" customFormat="1">
      <c r="A1521" s="1"/>
      <c r="B1521" s="2"/>
      <c r="C1521" s="8"/>
      <c r="J1521" s="10"/>
      <c r="M1521" s="10"/>
      <c r="P1521" s="10"/>
      <c r="W1521" s="10"/>
    </row>
    <row r="1522" spans="1:23" s="9" customFormat="1">
      <c r="A1522" s="1"/>
      <c r="B1522" s="2"/>
      <c r="C1522" s="8"/>
      <c r="J1522" s="10"/>
      <c r="M1522" s="10"/>
      <c r="P1522" s="10"/>
      <c r="W1522" s="10"/>
    </row>
    <row r="1523" spans="1:23" s="9" customFormat="1">
      <c r="A1523" s="1"/>
      <c r="B1523" s="2"/>
      <c r="C1523" s="8"/>
      <c r="J1523" s="10"/>
      <c r="M1523" s="10"/>
      <c r="P1523" s="10"/>
      <c r="W1523" s="10"/>
    </row>
    <row r="1524" spans="1:23" s="9" customFormat="1">
      <c r="A1524" s="1"/>
      <c r="B1524" s="2"/>
      <c r="C1524" s="8"/>
      <c r="J1524" s="10"/>
      <c r="M1524" s="10"/>
      <c r="P1524" s="10"/>
      <c r="W1524" s="10"/>
    </row>
    <row r="1525" spans="1:23" s="9" customFormat="1">
      <c r="A1525" s="1"/>
      <c r="B1525" s="2"/>
      <c r="C1525" s="8"/>
      <c r="J1525" s="10"/>
      <c r="M1525" s="10"/>
      <c r="P1525" s="10"/>
      <c r="W1525" s="10"/>
    </row>
    <row r="1526" spans="1:23" s="9" customFormat="1">
      <c r="A1526" s="1"/>
      <c r="B1526" s="2"/>
      <c r="C1526" s="8"/>
      <c r="J1526" s="10"/>
      <c r="M1526" s="10"/>
      <c r="P1526" s="10"/>
      <c r="W1526" s="10"/>
    </row>
    <row r="1527" spans="1:23" s="9" customFormat="1">
      <c r="A1527" s="1"/>
      <c r="B1527" s="2"/>
      <c r="C1527" s="8"/>
      <c r="J1527" s="10"/>
      <c r="M1527" s="10"/>
      <c r="P1527" s="10"/>
      <c r="W1527" s="10"/>
    </row>
    <row r="1528" spans="1:23" s="9" customFormat="1">
      <c r="A1528" s="1"/>
      <c r="B1528" s="2"/>
      <c r="C1528" s="8"/>
      <c r="J1528" s="10"/>
      <c r="M1528" s="10"/>
      <c r="P1528" s="10"/>
      <c r="W1528" s="10"/>
    </row>
    <row r="1529" spans="1:23" s="9" customFormat="1">
      <c r="A1529" s="1"/>
      <c r="B1529" s="2"/>
      <c r="C1529" s="8"/>
      <c r="J1529" s="10"/>
      <c r="M1529" s="10"/>
      <c r="P1529" s="10"/>
      <c r="W1529" s="10"/>
    </row>
    <row r="1530" spans="1:23" s="9" customFormat="1">
      <c r="A1530" s="1"/>
      <c r="B1530" s="2"/>
      <c r="C1530" s="8"/>
      <c r="J1530" s="10"/>
      <c r="M1530" s="10"/>
      <c r="P1530" s="10"/>
      <c r="W1530" s="10"/>
    </row>
    <row r="1531" spans="1:23" s="9" customFormat="1">
      <c r="A1531" s="1"/>
      <c r="B1531" s="2"/>
      <c r="C1531" s="8"/>
      <c r="J1531" s="10"/>
      <c r="M1531" s="10"/>
      <c r="P1531" s="10"/>
      <c r="W1531" s="10"/>
    </row>
    <row r="1532" spans="1:23" s="9" customFormat="1">
      <c r="A1532" s="1"/>
      <c r="B1532" s="2"/>
      <c r="C1532" s="8"/>
      <c r="J1532" s="10"/>
      <c r="M1532" s="10"/>
      <c r="P1532" s="10"/>
      <c r="W1532" s="10"/>
    </row>
    <row r="1533" spans="1:23" s="9" customFormat="1">
      <c r="A1533" s="1"/>
      <c r="B1533" s="2"/>
      <c r="C1533" s="8"/>
      <c r="J1533" s="10"/>
      <c r="M1533" s="10"/>
      <c r="P1533" s="10"/>
      <c r="W1533" s="10"/>
    </row>
    <row r="1534" spans="1:23" s="9" customFormat="1">
      <c r="A1534" s="1"/>
      <c r="B1534" s="2"/>
      <c r="C1534" s="8"/>
      <c r="J1534" s="10"/>
      <c r="M1534" s="10"/>
      <c r="P1534" s="10"/>
      <c r="W1534" s="10"/>
    </row>
    <row r="1535" spans="1:23" s="9" customFormat="1">
      <c r="A1535" s="1"/>
      <c r="B1535" s="2"/>
      <c r="C1535" s="8"/>
      <c r="J1535" s="10"/>
      <c r="M1535" s="10"/>
      <c r="P1535" s="10"/>
      <c r="W1535" s="10"/>
    </row>
    <row r="1536" spans="1:23" s="9" customFormat="1">
      <c r="A1536" s="1"/>
      <c r="B1536" s="2"/>
      <c r="C1536" s="8"/>
      <c r="J1536" s="10"/>
      <c r="M1536" s="10"/>
      <c r="P1536" s="10"/>
      <c r="W1536" s="10"/>
    </row>
    <row r="1537" spans="1:23" s="9" customFormat="1">
      <c r="A1537" s="1"/>
      <c r="B1537" s="2"/>
      <c r="C1537" s="8"/>
      <c r="J1537" s="10"/>
      <c r="M1537" s="10"/>
      <c r="P1537" s="10"/>
      <c r="W1537" s="10"/>
    </row>
    <row r="1538" spans="1:23" s="9" customFormat="1">
      <c r="A1538" s="1"/>
      <c r="B1538" s="2"/>
      <c r="C1538" s="8"/>
      <c r="J1538" s="10"/>
      <c r="M1538" s="10"/>
      <c r="P1538" s="10"/>
      <c r="W1538" s="10"/>
    </row>
    <row r="1539" spans="1:23" s="9" customFormat="1">
      <c r="A1539" s="1"/>
      <c r="B1539" s="2"/>
      <c r="C1539" s="8"/>
      <c r="J1539" s="10"/>
      <c r="M1539" s="10"/>
      <c r="P1539" s="10"/>
      <c r="W1539" s="10"/>
    </row>
    <row r="1540" spans="1:23" s="9" customFormat="1">
      <c r="A1540" s="1"/>
      <c r="B1540" s="2"/>
      <c r="C1540" s="8"/>
      <c r="J1540" s="10"/>
      <c r="M1540" s="10"/>
      <c r="P1540" s="10"/>
      <c r="W1540" s="10"/>
    </row>
    <row r="1541" spans="1:23" s="9" customFormat="1">
      <c r="A1541" s="1"/>
      <c r="B1541" s="2"/>
      <c r="C1541" s="8"/>
      <c r="J1541" s="10"/>
      <c r="M1541" s="10"/>
      <c r="P1541" s="10"/>
      <c r="W1541" s="10"/>
    </row>
    <row r="1542" spans="1:23" s="9" customFormat="1">
      <c r="A1542" s="1"/>
      <c r="B1542" s="2"/>
      <c r="C1542" s="8"/>
      <c r="J1542" s="10"/>
      <c r="M1542" s="10"/>
      <c r="P1542" s="10"/>
      <c r="W1542" s="10"/>
    </row>
    <row r="1543" spans="1:23" s="9" customFormat="1">
      <c r="A1543" s="1"/>
      <c r="B1543" s="2"/>
      <c r="C1543" s="8"/>
      <c r="J1543" s="10"/>
      <c r="M1543" s="10"/>
      <c r="P1543" s="10"/>
      <c r="W1543" s="10"/>
    </row>
    <row r="1544" spans="1:23" s="9" customFormat="1">
      <c r="A1544" s="1"/>
      <c r="B1544" s="2"/>
      <c r="C1544" s="8"/>
      <c r="J1544" s="10"/>
      <c r="M1544" s="10"/>
      <c r="P1544" s="10"/>
      <c r="W1544" s="10"/>
    </row>
    <row r="1545" spans="1:23" s="9" customFormat="1">
      <c r="A1545" s="1"/>
      <c r="B1545" s="2"/>
      <c r="C1545" s="8"/>
      <c r="J1545" s="10"/>
      <c r="M1545" s="10"/>
      <c r="P1545" s="10"/>
      <c r="W1545" s="10"/>
    </row>
    <row r="1546" spans="1:23" s="9" customFormat="1">
      <c r="A1546" s="1"/>
      <c r="B1546" s="2"/>
      <c r="C1546" s="8"/>
      <c r="J1546" s="10"/>
      <c r="M1546" s="10"/>
      <c r="P1546" s="10"/>
      <c r="W1546" s="10"/>
    </row>
    <row r="1547" spans="1:23" s="9" customFormat="1">
      <c r="A1547" s="1"/>
      <c r="B1547" s="2"/>
      <c r="C1547" s="8"/>
      <c r="J1547" s="10"/>
      <c r="M1547" s="10"/>
      <c r="P1547" s="10"/>
      <c r="W1547" s="10"/>
    </row>
    <row r="1548" spans="1:23" s="9" customFormat="1">
      <c r="A1548" s="1"/>
      <c r="B1548" s="2"/>
      <c r="C1548" s="8"/>
      <c r="J1548" s="10"/>
      <c r="M1548" s="10"/>
      <c r="P1548" s="10"/>
      <c r="W1548" s="10"/>
    </row>
    <row r="1549" spans="1:23" s="9" customFormat="1">
      <c r="A1549" s="1"/>
      <c r="B1549" s="2"/>
      <c r="C1549" s="8"/>
      <c r="J1549" s="10"/>
      <c r="M1549" s="10"/>
      <c r="P1549" s="10"/>
      <c r="W1549" s="10"/>
    </row>
    <row r="1550" spans="1:23" s="9" customFormat="1">
      <c r="A1550" s="1"/>
      <c r="B1550" s="2"/>
      <c r="C1550" s="8"/>
      <c r="J1550" s="10"/>
      <c r="M1550" s="10"/>
      <c r="P1550" s="10"/>
      <c r="W1550" s="10"/>
    </row>
    <row r="1551" spans="1:23" s="9" customFormat="1">
      <c r="A1551" s="1"/>
      <c r="B1551" s="2"/>
      <c r="C1551" s="8"/>
      <c r="J1551" s="10"/>
      <c r="M1551" s="10"/>
      <c r="P1551" s="10"/>
      <c r="W1551" s="10"/>
    </row>
    <row r="1552" spans="1:23" s="9" customFormat="1">
      <c r="A1552" s="1"/>
      <c r="B1552" s="2"/>
      <c r="C1552" s="8"/>
      <c r="J1552" s="10"/>
      <c r="M1552" s="10"/>
      <c r="P1552" s="10"/>
      <c r="W1552" s="10"/>
    </row>
    <row r="1553" spans="1:23" s="9" customFormat="1">
      <c r="A1553" s="1"/>
      <c r="B1553" s="2"/>
      <c r="C1553" s="8"/>
      <c r="J1553" s="10"/>
      <c r="M1553" s="10"/>
      <c r="P1553" s="10"/>
      <c r="W1553" s="10"/>
    </row>
    <row r="1554" spans="1:23" s="9" customFormat="1">
      <c r="A1554" s="1"/>
      <c r="B1554" s="2"/>
      <c r="C1554" s="8"/>
      <c r="J1554" s="10"/>
      <c r="M1554" s="10"/>
      <c r="P1554" s="10"/>
      <c r="W1554" s="10"/>
    </row>
    <row r="1555" spans="1:23" s="9" customFormat="1">
      <c r="A1555" s="1"/>
      <c r="B1555" s="2"/>
      <c r="C1555" s="8"/>
      <c r="J1555" s="10"/>
      <c r="M1555" s="10"/>
      <c r="P1555" s="10"/>
      <c r="W1555" s="10"/>
    </row>
    <row r="1556" spans="1:23" s="9" customFormat="1">
      <c r="A1556" s="1"/>
      <c r="B1556" s="2"/>
      <c r="C1556" s="8"/>
      <c r="J1556" s="10"/>
      <c r="M1556" s="10"/>
      <c r="P1556" s="10"/>
      <c r="W1556" s="10"/>
    </row>
    <row r="1557" spans="1:23" s="9" customFormat="1">
      <c r="A1557" s="1"/>
      <c r="B1557" s="2"/>
      <c r="C1557" s="8"/>
      <c r="J1557" s="10"/>
      <c r="M1557" s="10"/>
      <c r="P1557" s="10"/>
      <c r="W1557" s="10"/>
    </row>
    <row r="1558" spans="1:23" s="9" customFormat="1">
      <c r="A1558" s="1"/>
      <c r="B1558" s="2"/>
      <c r="C1558" s="8"/>
      <c r="J1558" s="10"/>
      <c r="M1558" s="10"/>
      <c r="P1558" s="10"/>
      <c r="W1558" s="10"/>
    </row>
    <row r="1559" spans="1:23" s="9" customFormat="1">
      <c r="A1559" s="1"/>
      <c r="B1559" s="2"/>
      <c r="C1559" s="8"/>
      <c r="J1559" s="10"/>
      <c r="M1559" s="10"/>
      <c r="P1559" s="10"/>
      <c r="W1559" s="10"/>
    </row>
    <row r="1560" spans="1:23" s="9" customFormat="1">
      <c r="A1560" s="1"/>
      <c r="B1560" s="2"/>
      <c r="C1560" s="8"/>
      <c r="J1560" s="10"/>
      <c r="M1560" s="10"/>
      <c r="P1560" s="10"/>
      <c r="W1560" s="10"/>
    </row>
    <row r="1561" spans="1:23" s="9" customFormat="1">
      <c r="A1561" s="1"/>
      <c r="B1561" s="2"/>
      <c r="C1561" s="8"/>
      <c r="J1561" s="10"/>
      <c r="M1561" s="10"/>
      <c r="P1561" s="10"/>
      <c r="W1561" s="10"/>
    </row>
    <row r="1562" spans="1:23" s="9" customFormat="1">
      <c r="A1562" s="1"/>
      <c r="B1562" s="2"/>
      <c r="C1562" s="8"/>
      <c r="J1562" s="10"/>
      <c r="M1562" s="10"/>
      <c r="P1562" s="10"/>
      <c r="W1562" s="10"/>
    </row>
    <row r="1563" spans="1:23" s="9" customFormat="1">
      <c r="A1563" s="1"/>
      <c r="B1563" s="2"/>
      <c r="C1563" s="8"/>
      <c r="J1563" s="10"/>
      <c r="M1563" s="10"/>
      <c r="P1563" s="10"/>
      <c r="W1563" s="10"/>
    </row>
    <row r="1564" spans="1:23" s="9" customFormat="1">
      <c r="A1564" s="1"/>
      <c r="B1564" s="2"/>
      <c r="C1564" s="8"/>
      <c r="J1564" s="10"/>
      <c r="M1564" s="10"/>
      <c r="P1564" s="10"/>
      <c r="W1564" s="10"/>
    </row>
    <row r="1565" spans="1:23" s="9" customFormat="1">
      <c r="A1565" s="1"/>
      <c r="B1565" s="2"/>
      <c r="C1565" s="8"/>
      <c r="J1565" s="10"/>
      <c r="M1565" s="10"/>
      <c r="P1565" s="10"/>
      <c r="W1565" s="10"/>
    </row>
    <row r="1566" spans="1:23" s="9" customFormat="1">
      <c r="A1566" s="1"/>
      <c r="B1566" s="2"/>
      <c r="C1566" s="8"/>
      <c r="J1566" s="10"/>
      <c r="M1566" s="10"/>
      <c r="P1566" s="10"/>
      <c r="W1566" s="10"/>
    </row>
    <row r="1567" spans="1:23" s="9" customFormat="1">
      <c r="A1567" s="1"/>
      <c r="B1567" s="2"/>
      <c r="C1567" s="8"/>
      <c r="J1567" s="10"/>
      <c r="M1567" s="10"/>
      <c r="P1567" s="10"/>
      <c r="W1567" s="10"/>
    </row>
    <row r="1568" spans="1:23" s="9" customFormat="1">
      <c r="A1568" s="1"/>
      <c r="B1568" s="2"/>
      <c r="C1568" s="8"/>
      <c r="J1568" s="10"/>
      <c r="M1568" s="10"/>
      <c r="P1568" s="10"/>
      <c r="W1568" s="10"/>
    </row>
    <row r="1569" spans="1:23" s="9" customFormat="1">
      <c r="A1569" s="1"/>
      <c r="B1569" s="2"/>
      <c r="C1569" s="8"/>
      <c r="J1569" s="10"/>
      <c r="M1569" s="10"/>
      <c r="P1569" s="10"/>
      <c r="W1569" s="10"/>
    </row>
    <row r="1570" spans="1:23" s="9" customFormat="1">
      <c r="A1570" s="1"/>
      <c r="B1570" s="2"/>
      <c r="C1570" s="8"/>
      <c r="J1570" s="10"/>
      <c r="M1570" s="10"/>
      <c r="P1570" s="10"/>
      <c r="W1570" s="10"/>
    </row>
    <row r="1571" spans="1:23" s="9" customFormat="1">
      <c r="A1571" s="1"/>
      <c r="B1571" s="2"/>
      <c r="C1571" s="8"/>
      <c r="J1571" s="10"/>
      <c r="M1571" s="10"/>
      <c r="P1571" s="10"/>
      <c r="W1571" s="10"/>
    </row>
    <row r="1572" spans="1:23" s="9" customFormat="1">
      <c r="A1572" s="1"/>
      <c r="B1572" s="2"/>
      <c r="C1572" s="8"/>
      <c r="J1572" s="10"/>
      <c r="M1572" s="10"/>
      <c r="P1572" s="10"/>
      <c r="W1572" s="10"/>
    </row>
    <row r="1573" spans="1:23" s="9" customFormat="1">
      <c r="A1573" s="1"/>
      <c r="B1573" s="2"/>
      <c r="C1573" s="8"/>
      <c r="J1573" s="10"/>
      <c r="M1573" s="10"/>
      <c r="P1573" s="10"/>
      <c r="W1573" s="10"/>
    </row>
    <row r="1574" spans="1:23" s="9" customFormat="1">
      <c r="A1574" s="1"/>
      <c r="B1574" s="2"/>
      <c r="C1574" s="8"/>
      <c r="J1574" s="10"/>
      <c r="M1574" s="10"/>
      <c r="P1574" s="10"/>
      <c r="W1574" s="10"/>
    </row>
    <row r="1575" spans="1:23" s="9" customFormat="1">
      <c r="A1575" s="1"/>
      <c r="B1575" s="2"/>
      <c r="C1575" s="8"/>
      <c r="J1575" s="10"/>
      <c r="M1575" s="10"/>
      <c r="P1575" s="10"/>
      <c r="W1575" s="10"/>
    </row>
    <row r="1576" spans="1:23" s="9" customFormat="1">
      <c r="A1576" s="1"/>
      <c r="B1576" s="2"/>
      <c r="C1576" s="8"/>
      <c r="J1576" s="10"/>
      <c r="M1576" s="10"/>
      <c r="P1576" s="10"/>
      <c r="W1576" s="10"/>
    </row>
    <row r="1577" spans="1:23" s="9" customFormat="1">
      <c r="A1577" s="1"/>
      <c r="B1577" s="2"/>
      <c r="C1577" s="8"/>
      <c r="J1577" s="10"/>
      <c r="M1577" s="10"/>
      <c r="P1577" s="10"/>
      <c r="W1577" s="10"/>
    </row>
    <row r="1578" spans="1:23" s="9" customFormat="1">
      <c r="A1578" s="1"/>
      <c r="B1578" s="2"/>
      <c r="C1578" s="8"/>
      <c r="J1578" s="10"/>
      <c r="M1578" s="10"/>
      <c r="P1578" s="10"/>
      <c r="W1578" s="10"/>
    </row>
    <row r="1579" spans="1:23" s="9" customFormat="1">
      <c r="A1579" s="1"/>
      <c r="B1579" s="2"/>
      <c r="C1579" s="8"/>
      <c r="J1579" s="10"/>
      <c r="M1579" s="10"/>
      <c r="P1579" s="10"/>
      <c r="W1579" s="10"/>
    </row>
    <row r="1580" spans="1:23" s="9" customFormat="1">
      <c r="A1580" s="1"/>
      <c r="B1580" s="2"/>
      <c r="C1580" s="8"/>
      <c r="J1580" s="10"/>
      <c r="M1580" s="10"/>
      <c r="P1580" s="10"/>
      <c r="W1580" s="10"/>
    </row>
    <row r="1581" spans="1:23" s="9" customFormat="1">
      <c r="A1581" s="1"/>
      <c r="B1581" s="2"/>
      <c r="C1581" s="8"/>
      <c r="J1581" s="10"/>
      <c r="M1581" s="10"/>
      <c r="P1581" s="10"/>
      <c r="W1581" s="10"/>
    </row>
    <row r="1582" spans="1:23" s="9" customFormat="1">
      <c r="A1582" s="1"/>
      <c r="B1582" s="2"/>
      <c r="C1582" s="8"/>
      <c r="J1582" s="10"/>
      <c r="M1582" s="10"/>
      <c r="P1582" s="10"/>
      <c r="W1582" s="10"/>
    </row>
    <row r="1583" spans="1:23" s="9" customFormat="1">
      <c r="A1583" s="1"/>
      <c r="B1583" s="2"/>
      <c r="C1583" s="8"/>
      <c r="J1583" s="10"/>
      <c r="M1583" s="10"/>
      <c r="P1583" s="10"/>
      <c r="W1583" s="10"/>
    </row>
    <row r="1584" spans="1:23" s="9" customFormat="1">
      <c r="A1584" s="1"/>
      <c r="B1584" s="2"/>
      <c r="C1584" s="8"/>
      <c r="J1584" s="10"/>
      <c r="M1584" s="10"/>
      <c r="P1584" s="10"/>
      <c r="W1584" s="10"/>
    </row>
    <row r="1585" spans="1:23" s="9" customFormat="1">
      <c r="A1585" s="1"/>
      <c r="B1585" s="2"/>
      <c r="C1585" s="8"/>
      <c r="J1585" s="10"/>
      <c r="M1585" s="10"/>
      <c r="P1585" s="10"/>
      <c r="W1585" s="10"/>
    </row>
    <row r="1586" spans="1:23" s="9" customFormat="1">
      <c r="A1586" s="1"/>
      <c r="B1586" s="2"/>
      <c r="C1586" s="8"/>
      <c r="J1586" s="10"/>
      <c r="M1586" s="10"/>
      <c r="P1586" s="10"/>
      <c r="W1586" s="10"/>
    </row>
    <row r="1587" spans="1:23" s="9" customFormat="1">
      <c r="A1587" s="1"/>
      <c r="B1587" s="2"/>
      <c r="C1587" s="8"/>
      <c r="J1587" s="10"/>
      <c r="M1587" s="10"/>
      <c r="P1587" s="10"/>
      <c r="W1587" s="10"/>
    </row>
    <row r="1588" spans="1:23" s="9" customFormat="1">
      <c r="A1588" s="1"/>
      <c r="B1588" s="2"/>
      <c r="C1588" s="8"/>
      <c r="J1588" s="10"/>
      <c r="M1588" s="10"/>
      <c r="P1588" s="10"/>
      <c r="W1588" s="10"/>
    </row>
    <row r="1589" spans="1:23" s="9" customFormat="1">
      <c r="A1589" s="1"/>
      <c r="B1589" s="2"/>
      <c r="C1589" s="8"/>
      <c r="J1589" s="10"/>
      <c r="M1589" s="10"/>
      <c r="P1589" s="10"/>
      <c r="W1589" s="10"/>
    </row>
    <row r="1590" spans="1:23" s="9" customFormat="1">
      <c r="A1590" s="1"/>
      <c r="B1590" s="2"/>
      <c r="C1590" s="8"/>
      <c r="J1590" s="10"/>
      <c r="M1590" s="10"/>
      <c r="P1590" s="10"/>
      <c r="W1590" s="10"/>
    </row>
    <row r="1591" spans="1:23" s="9" customFormat="1">
      <c r="A1591" s="1"/>
      <c r="B1591" s="2"/>
      <c r="C1591" s="8"/>
      <c r="J1591" s="10"/>
      <c r="M1591" s="10"/>
      <c r="P1591" s="10"/>
      <c r="W1591" s="10"/>
    </row>
    <row r="1592" spans="1:23" s="9" customFormat="1">
      <c r="A1592" s="1"/>
      <c r="B1592" s="2"/>
      <c r="C1592" s="8"/>
      <c r="J1592" s="10"/>
      <c r="M1592" s="10"/>
      <c r="P1592" s="10"/>
      <c r="W1592" s="10"/>
    </row>
    <row r="1593" spans="1:23" s="9" customFormat="1">
      <c r="A1593" s="1"/>
      <c r="B1593" s="2"/>
      <c r="C1593" s="8"/>
      <c r="J1593" s="10"/>
      <c r="M1593" s="10"/>
      <c r="P1593" s="10"/>
      <c r="W1593" s="10"/>
    </row>
    <row r="1594" spans="1:23" s="9" customFormat="1">
      <c r="A1594" s="1"/>
      <c r="B1594" s="2"/>
      <c r="C1594" s="8"/>
      <c r="J1594" s="10"/>
      <c r="M1594" s="10"/>
      <c r="P1594" s="10"/>
      <c r="W1594" s="10"/>
    </row>
    <row r="1595" spans="1:23" s="9" customFormat="1">
      <c r="A1595" s="1"/>
      <c r="B1595" s="2"/>
      <c r="C1595" s="8"/>
      <c r="J1595" s="10"/>
      <c r="M1595" s="10"/>
      <c r="P1595" s="10"/>
      <c r="W1595" s="10"/>
    </row>
    <row r="1596" spans="1:23" s="9" customFormat="1">
      <c r="A1596" s="1"/>
      <c r="B1596" s="2"/>
      <c r="C1596" s="8"/>
      <c r="J1596" s="10"/>
      <c r="M1596" s="10"/>
      <c r="P1596" s="10"/>
      <c r="W1596" s="10"/>
    </row>
    <row r="1597" spans="1:23" s="9" customFormat="1">
      <c r="A1597" s="1"/>
      <c r="B1597" s="2"/>
      <c r="C1597" s="8"/>
      <c r="J1597" s="10"/>
      <c r="M1597" s="10"/>
      <c r="P1597" s="10"/>
      <c r="W1597" s="10"/>
    </row>
    <row r="1598" spans="1:23" s="9" customFormat="1">
      <c r="A1598" s="1"/>
      <c r="B1598" s="2"/>
      <c r="C1598" s="8"/>
      <c r="J1598" s="10"/>
      <c r="M1598" s="10"/>
      <c r="P1598" s="10"/>
      <c r="W1598" s="10"/>
    </row>
    <row r="1599" spans="1:23" s="9" customFormat="1">
      <c r="A1599" s="1"/>
      <c r="B1599" s="2"/>
      <c r="C1599" s="8"/>
      <c r="J1599" s="10"/>
      <c r="M1599" s="10"/>
      <c r="P1599" s="10"/>
      <c r="W1599" s="10"/>
    </row>
    <row r="1600" spans="1:23" s="9" customFormat="1">
      <c r="A1600" s="1"/>
      <c r="B1600" s="2"/>
      <c r="C1600" s="8"/>
      <c r="J1600" s="10"/>
      <c r="M1600" s="10"/>
      <c r="P1600" s="10"/>
      <c r="W1600" s="10"/>
    </row>
    <row r="1601" spans="1:23" s="9" customFormat="1">
      <c r="A1601" s="1"/>
      <c r="B1601" s="2"/>
      <c r="C1601" s="8"/>
      <c r="J1601" s="10"/>
      <c r="M1601" s="10"/>
      <c r="P1601" s="10"/>
      <c r="W1601" s="10"/>
    </row>
    <row r="1602" spans="1:23" s="9" customFormat="1">
      <c r="A1602" s="1"/>
      <c r="B1602" s="2"/>
      <c r="C1602" s="8"/>
      <c r="J1602" s="10"/>
      <c r="M1602" s="10"/>
      <c r="P1602" s="10"/>
      <c r="W1602" s="10"/>
    </row>
    <row r="1603" spans="1:23" s="9" customFormat="1">
      <c r="A1603" s="1"/>
      <c r="B1603" s="2"/>
      <c r="C1603" s="8"/>
      <c r="J1603" s="10"/>
      <c r="M1603" s="10"/>
      <c r="P1603" s="10"/>
      <c r="W1603" s="10"/>
    </row>
    <row r="1604" spans="1:23" s="9" customFormat="1">
      <c r="A1604" s="1"/>
      <c r="B1604" s="2"/>
      <c r="C1604" s="8"/>
      <c r="J1604" s="10"/>
      <c r="M1604" s="10"/>
      <c r="P1604" s="10"/>
      <c r="W1604" s="10"/>
    </row>
    <row r="1605" spans="1:23" s="9" customFormat="1">
      <c r="A1605" s="1"/>
      <c r="B1605" s="2"/>
      <c r="C1605" s="8"/>
      <c r="J1605" s="10"/>
      <c r="M1605" s="10"/>
      <c r="P1605" s="10"/>
      <c r="W1605" s="10"/>
    </row>
    <row r="1606" spans="1:23" s="9" customFormat="1">
      <c r="A1606" s="1"/>
      <c r="B1606" s="2"/>
      <c r="C1606" s="8"/>
      <c r="J1606" s="10"/>
      <c r="M1606" s="10"/>
      <c r="P1606" s="10"/>
      <c r="W1606" s="10"/>
    </row>
    <row r="1607" spans="1:23" s="9" customFormat="1">
      <c r="A1607" s="1"/>
      <c r="B1607" s="2"/>
      <c r="C1607" s="8"/>
      <c r="J1607" s="10"/>
      <c r="M1607" s="10"/>
      <c r="P1607" s="10"/>
      <c r="W1607" s="10"/>
    </row>
    <row r="1608" spans="1:23" s="9" customFormat="1">
      <c r="A1608" s="1"/>
      <c r="B1608" s="2"/>
      <c r="C1608" s="8"/>
      <c r="J1608" s="10"/>
      <c r="M1608" s="10"/>
      <c r="P1608" s="10"/>
      <c r="W1608" s="10"/>
    </row>
    <row r="1609" spans="1:23" s="9" customFormat="1">
      <c r="A1609" s="1"/>
      <c r="B1609" s="2"/>
      <c r="C1609" s="8"/>
      <c r="J1609" s="10"/>
      <c r="M1609" s="10"/>
      <c r="P1609" s="10"/>
      <c r="W1609" s="10"/>
    </row>
    <row r="1610" spans="1:23" s="9" customFormat="1">
      <c r="A1610" s="1"/>
      <c r="B1610" s="2"/>
      <c r="C1610" s="8"/>
      <c r="J1610" s="10"/>
      <c r="M1610" s="10"/>
      <c r="P1610" s="10"/>
      <c r="W1610" s="10"/>
    </row>
    <row r="1611" spans="1:23" s="9" customFormat="1">
      <c r="A1611" s="1"/>
      <c r="B1611" s="2"/>
      <c r="C1611" s="8"/>
      <c r="J1611" s="10"/>
      <c r="M1611" s="10"/>
      <c r="P1611" s="10"/>
      <c r="W1611" s="10"/>
    </row>
    <row r="1612" spans="1:23" s="9" customFormat="1">
      <c r="A1612" s="1"/>
      <c r="B1612" s="2"/>
      <c r="C1612" s="8"/>
      <c r="J1612" s="10"/>
      <c r="M1612" s="10"/>
      <c r="P1612" s="10"/>
      <c r="W1612" s="10"/>
    </row>
    <row r="1613" spans="1:23" s="9" customFormat="1">
      <c r="A1613" s="1"/>
      <c r="B1613" s="2"/>
      <c r="C1613" s="8"/>
      <c r="J1613" s="10"/>
      <c r="M1613" s="10"/>
      <c r="P1613" s="10"/>
      <c r="W1613" s="10"/>
    </row>
    <row r="1614" spans="1:23" s="9" customFormat="1">
      <c r="A1614" s="1"/>
      <c r="B1614" s="2"/>
      <c r="C1614" s="8"/>
      <c r="J1614" s="10"/>
      <c r="M1614" s="10"/>
      <c r="P1614" s="10"/>
      <c r="W1614" s="10"/>
    </row>
    <row r="1615" spans="1:23" s="9" customFormat="1">
      <c r="A1615" s="1"/>
      <c r="B1615" s="2"/>
      <c r="C1615" s="8"/>
      <c r="J1615" s="10"/>
      <c r="M1615" s="10"/>
      <c r="P1615" s="10"/>
      <c r="W1615" s="10"/>
    </row>
    <row r="1616" spans="1:23" s="9" customFormat="1">
      <c r="A1616" s="1"/>
      <c r="B1616" s="2"/>
      <c r="C1616" s="8"/>
      <c r="J1616" s="10"/>
      <c r="M1616" s="10"/>
      <c r="P1616" s="10"/>
      <c r="W1616" s="10"/>
    </row>
    <row r="1617" spans="1:23" s="9" customFormat="1">
      <c r="A1617" s="1"/>
      <c r="B1617" s="2"/>
      <c r="C1617" s="8"/>
      <c r="J1617" s="10"/>
      <c r="M1617" s="10"/>
      <c r="P1617" s="10"/>
      <c r="W1617" s="10"/>
    </row>
    <row r="1618" spans="1:23" s="9" customFormat="1">
      <c r="A1618" s="1"/>
      <c r="B1618" s="2"/>
      <c r="C1618" s="8"/>
      <c r="J1618" s="10"/>
      <c r="M1618" s="10"/>
      <c r="P1618" s="10"/>
      <c r="W1618" s="10"/>
    </row>
    <row r="1619" spans="1:23" s="9" customFormat="1">
      <c r="A1619" s="1"/>
      <c r="B1619" s="2"/>
      <c r="C1619" s="8"/>
      <c r="J1619" s="10"/>
      <c r="M1619" s="10"/>
      <c r="P1619" s="10"/>
      <c r="W1619" s="10"/>
    </row>
    <row r="1620" spans="1:23" s="9" customFormat="1">
      <c r="A1620" s="1"/>
      <c r="B1620" s="2"/>
      <c r="C1620" s="8"/>
      <c r="J1620" s="10"/>
      <c r="M1620" s="10"/>
      <c r="P1620" s="10"/>
      <c r="W1620" s="10"/>
    </row>
    <row r="1621" spans="1:23" s="9" customFormat="1">
      <c r="A1621" s="1"/>
      <c r="B1621" s="2"/>
      <c r="C1621" s="8"/>
      <c r="J1621" s="10"/>
      <c r="M1621" s="10"/>
      <c r="P1621" s="10"/>
      <c r="W1621" s="10"/>
    </row>
    <row r="1622" spans="1:23" s="9" customFormat="1">
      <c r="A1622" s="1"/>
      <c r="B1622" s="2"/>
      <c r="C1622" s="8"/>
      <c r="J1622" s="10"/>
      <c r="M1622" s="10"/>
      <c r="P1622" s="10"/>
      <c r="W1622" s="10"/>
    </row>
    <row r="1623" spans="1:23" s="9" customFormat="1">
      <c r="A1623" s="1"/>
      <c r="B1623" s="2"/>
      <c r="C1623" s="8"/>
      <c r="J1623" s="10"/>
      <c r="M1623" s="10"/>
      <c r="P1623" s="10"/>
      <c r="W1623" s="10"/>
    </row>
    <row r="1624" spans="1:23" s="9" customFormat="1">
      <c r="A1624" s="1"/>
      <c r="B1624" s="2"/>
      <c r="C1624" s="8"/>
      <c r="J1624" s="10"/>
      <c r="M1624" s="10"/>
      <c r="P1624" s="10"/>
      <c r="W1624" s="10"/>
    </row>
    <row r="1625" spans="1:23" s="9" customFormat="1">
      <c r="A1625" s="1"/>
      <c r="B1625" s="2"/>
      <c r="C1625" s="8"/>
      <c r="J1625" s="10"/>
      <c r="M1625" s="10"/>
      <c r="P1625" s="10"/>
      <c r="W1625" s="10"/>
    </row>
    <row r="1626" spans="1:23" s="9" customFormat="1">
      <c r="A1626" s="1"/>
      <c r="B1626" s="2"/>
      <c r="C1626" s="8"/>
      <c r="J1626" s="10"/>
      <c r="M1626" s="10"/>
      <c r="P1626" s="10"/>
      <c r="W1626" s="10"/>
    </row>
    <row r="1627" spans="1:23" s="9" customFormat="1">
      <c r="A1627" s="1"/>
      <c r="B1627" s="2"/>
      <c r="C1627" s="8"/>
      <c r="J1627" s="10"/>
      <c r="M1627" s="10"/>
      <c r="P1627" s="10"/>
      <c r="W1627" s="10"/>
    </row>
    <row r="1628" spans="1:23" s="9" customFormat="1">
      <c r="A1628" s="1"/>
      <c r="B1628" s="2"/>
      <c r="C1628" s="8"/>
      <c r="J1628" s="10"/>
      <c r="M1628" s="10"/>
      <c r="P1628" s="10"/>
      <c r="W1628" s="10"/>
    </row>
    <row r="1629" spans="1:23" s="9" customFormat="1">
      <c r="A1629" s="1"/>
      <c r="B1629" s="2"/>
      <c r="C1629" s="8"/>
      <c r="J1629" s="10"/>
      <c r="M1629" s="10"/>
      <c r="P1629" s="10"/>
      <c r="W1629" s="10"/>
    </row>
    <row r="1630" spans="1:23" s="9" customFormat="1">
      <c r="A1630" s="1"/>
      <c r="B1630" s="2"/>
      <c r="C1630" s="8"/>
      <c r="J1630" s="10"/>
      <c r="M1630" s="10"/>
      <c r="P1630" s="10"/>
      <c r="W1630" s="10"/>
    </row>
    <row r="1631" spans="1:23" s="9" customFormat="1">
      <c r="A1631" s="1"/>
      <c r="B1631" s="2"/>
      <c r="C1631" s="8"/>
      <c r="J1631" s="10"/>
      <c r="M1631" s="10"/>
      <c r="P1631" s="10"/>
      <c r="W1631" s="10"/>
    </row>
    <row r="1632" spans="1:23" s="9" customFormat="1">
      <c r="A1632" s="1"/>
      <c r="B1632" s="2"/>
      <c r="C1632" s="8"/>
      <c r="J1632" s="10"/>
      <c r="M1632" s="10"/>
      <c r="P1632" s="10"/>
      <c r="W1632" s="10"/>
    </row>
    <row r="1633" spans="1:23" s="9" customFormat="1">
      <c r="A1633" s="1"/>
      <c r="B1633" s="2"/>
      <c r="C1633" s="8"/>
      <c r="J1633" s="10"/>
      <c r="M1633" s="10"/>
      <c r="P1633" s="10"/>
      <c r="W1633" s="10"/>
    </row>
    <row r="1634" spans="1:23" s="9" customFormat="1">
      <c r="A1634" s="1"/>
      <c r="B1634" s="2"/>
      <c r="C1634" s="8"/>
      <c r="J1634" s="10"/>
      <c r="M1634" s="10"/>
      <c r="P1634" s="10"/>
      <c r="W1634" s="10"/>
    </row>
    <row r="1635" spans="1:23" s="9" customFormat="1">
      <c r="A1635" s="1"/>
      <c r="B1635" s="2"/>
      <c r="C1635" s="8"/>
      <c r="J1635" s="10"/>
      <c r="M1635" s="10"/>
      <c r="P1635" s="10"/>
      <c r="W1635" s="10"/>
    </row>
    <row r="1636" spans="1:23" s="9" customFormat="1">
      <c r="A1636" s="1"/>
      <c r="B1636" s="2"/>
      <c r="C1636" s="8"/>
      <c r="J1636" s="10"/>
      <c r="M1636" s="10"/>
      <c r="P1636" s="10"/>
      <c r="W1636" s="10"/>
    </row>
    <row r="1637" spans="1:23" s="9" customFormat="1">
      <c r="A1637" s="1"/>
      <c r="B1637" s="2"/>
      <c r="C1637" s="8"/>
      <c r="J1637" s="10"/>
      <c r="M1637" s="10"/>
      <c r="P1637" s="10"/>
      <c r="W1637" s="10"/>
    </row>
    <row r="1638" spans="1:23" s="9" customFormat="1">
      <c r="A1638" s="1"/>
      <c r="B1638" s="2"/>
      <c r="C1638" s="8"/>
      <c r="J1638" s="10"/>
      <c r="M1638" s="10"/>
      <c r="P1638" s="10"/>
      <c r="W1638" s="10"/>
    </row>
    <row r="1639" spans="1:23" s="9" customFormat="1">
      <c r="A1639" s="1"/>
      <c r="B1639" s="2"/>
      <c r="C1639" s="8"/>
      <c r="J1639" s="10"/>
      <c r="M1639" s="10"/>
      <c r="P1639" s="10"/>
      <c r="W1639" s="10"/>
    </row>
    <row r="1640" spans="1:23" s="9" customFormat="1">
      <c r="A1640" s="1"/>
      <c r="B1640" s="2"/>
      <c r="C1640" s="8"/>
      <c r="J1640" s="10"/>
      <c r="M1640" s="10"/>
      <c r="P1640" s="10"/>
      <c r="W1640" s="10"/>
    </row>
    <row r="1641" spans="1:23" s="9" customFormat="1">
      <c r="A1641" s="1"/>
      <c r="B1641" s="2"/>
      <c r="C1641" s="8"/>
      <c r="J1641" s="10"/>
      <c r="M1641" s="10"/>
      <c r="P1641" s="10"/>
      <c r="W1641" s="10"/>
    </row>
    <row r="1642" spans="1:23" s="9" customFormat="1">
      <c r="A1642" s="1"/>
      <c r="B1642" s="2"/>
      <c r="C1642" s="8"/>
      <c r="J1642" s="10"/>
      <c r="M1642" s="10"/>
      <c r="P1642" s="10"/>
      <c r="W1642" s="10"/>
    </row>
    <row r="1643" spans="1:23" s="9" customFormat="1">
      <c r="A1643" s="1"/>
      <c r="B1643" s="2"/>
      <c r="C1643" s="8"/>
      <c r="J1643" s="10"/>
      <c r="M1643" s="10"/>
      <c r="P1643" s="10"/>
      <c r="W1643" s="10"/>
    </row>
    <row r="1644" spans="1:23" s="9" customFormat="1">
      <c r="A1644" s="1"/>
      <c r="B1644" s="2"/>
      <c r="C1644" s="8"/>
      <c r="J1644" s="10"/>
      <c r="M1644" s="10"/>
      <c r="P1644" s="10"/>
      <c r="W1644" s="10"/>
    </row>
    <row r="1645" spans="1:23" s="9" customFormat="1">
      <c r="A1645" s="1"/>
      <c r="B1645" s="2"/>
      <c r="C1645" s="8"/>
      <c r="J1645" s="10"/>
      <c r="M1645" s="10"/>
      <c r="P1645" s="10"/>
      <c r="W1645" s="10"/>
    </row>
    <row r="1646" spans="1:23" s="9" customFormat="1">
      <c r="A1646" s="1"/>
      <c r="B1646" s="2"/>
      <c r="C1646" s="8"/>
      <c r="J1646" s="10"/>
      <c r="M1646" s="10"/>
      <c r="P1646" s="10"/>
      <c r="W1646" s="10"/>
    </row>
    <row r="1647" spans="1:23" s="9" customFormat="1">
      <c r="A1647" s="1"/>
      <c r="B1647" s="2"/>
      <c r="C1647" s="8"/>
      <c r="J1647" s="10"/>
      <c r="M1647" s="10"/>
      <c r="P1647" s="10"/>
      <c r="W1647" s="10"/>
    </row>
    <row r="1648" spans="1:23" s="9" customFormat="1">
      <c r="A1648" s="1"/>
      <c r="B1648" s="2"/>
      <c r="C1648" s="8"/>
      <c r="J1648" s="10"/>
      <c r="M1648" s="10"/>
      <c r="P1648" s="10"/>
      <c r="W1648" s="10"/>
    </row>
    <row r="1649" spans="1:23" s="9" customFormat="1">
      <c r="A1649" s="1"/>
      <c r="B1649" s="2"/>
      <c r="C1649" s="8"/>
      <c r="J1649" s="10"/>
      <c r="M1649" s="10"/>
      <c r="P1649" s="10"/>
      <c r="W1649" s="10"/>
    </row>
    <row r="1650" spans="1:23" s="9" customFormat="1">
      <c r="A1650" s="1"/>
      <c r="B1650" s="2"/>
      <c r="C1650" s="8"/>
      <c r="J1650" s="10"/>
      <c r="M1650" s="10"/>
      <c r="P1650" s="10"/>
      <c r="W1650" s="10"/>
    </row>
    <row r="1651" spans="1:23" s="9" customFormat="1">
      <c r="A1651" s="1"/>
      <c r="B1651" s="2"/>
      <c r="C1651" s="8"/>
      <c r="J1651" s="10"/>
      <c r="M1651" s="10"/>
      <c r="P1651" s="10"/>
      <c r="W1651" s="10"/>
    </row>
    <row r="1652" spans="1:23" s="9" customFormat="1">
      <c r="A1652" s="1"/>
      <c r="B1652" s="2"/>
      <c r="C1652" s="8"/>
      <c r="J1652" s="10"/>
      <c r="M1652" s="10"/>
      <c r="P1652" s="10"/>
      <c r="W1652" s="10"/>
    </row>
    <row r="1653" spans="1:23" s="9" customFormat="1">
      <c r="A1653" s="1"/>
      <c r="B1653" s="2"/>
      <c r="C1653" s="8"/>
      <c r="J1653" s="10"/>
      <c r="M1653" s="10"/>
      <c r="P1653" s="10"/>
      <c r="W1653" s="10"/>
    </row>
    <row r="1654" spans="1:23" s="9" customFormat="1">
      <c r="A1654" s="1"/>
      <c r="B1654" s="2"/>
      <c r="C1654" s="8"/>
      <c r="J1654" s="10"/>
      <c r="M1654" s="10"/>
      <c r="P1654" s="10"/>
      <c r="W1654" s="10"/>
    </row>
    <row r="1655" spans="1:23" s="9" customFormat="1">
      <c r="A1655" s="1"/>
      <c r="B1655" s="2"/>
      <c r="C1655" s="8"/>
      <c r="J1655" s="10"/>
      <c r="M1655" s="10"/>
      <c r="P1655" s="10"/>
      <c r="W1655" s="10"/>
    </row>
    <row r="1656" spans="1:23" s="9" customFormat="1">
      <c r="A1656" s="1"/>
      <c r="B1656" s="2"/>
      <c r="C1656" s="8"/>
      <c r="J1656" s="10"/>
      <c r="M1656" s="10"/>
      <c r="P1656" s="10"/>
      <c r="W1656" s="10"/>
    </row>
    <row r="1657" spans="1:23" s="9" customFormat="1">
      <c r="A1657" s="1"/>
      <c r="B1657" s="2"/>
      <c r="C1657" s="8"/>
      <c r="J1657" s="10"/>
      <c r="M1657" s="10"/>
      <c r="P1657" s="10"/>
      <c r="W1657" s="10"/>
    </row>
    <row r="1658" spans="1:23" s="9" customFormat="1">
      <c r="A1658" s="1"/>
      <c r="B1658" s="2"/>
      <c r="C1658" s="8"/>
      <c r="J1658" s="10"/>
      <c r="M1658" s="10"/>
      <c r="P1658" s="10"/>
      <c r="W1658" s="10"/>
    </row>
    <row r="1659" spans="1:23" s="9" customFormat="1">
      <c r="A1659" s="1"/>
      <c r="B1659" s="2"/>
      <c r="C1659" s="8"/>
      <c r="J1659" s="10"/>
      <c r="M1659" s="10"/>
      <c r="P1659" s="10"/>
      <c r="W1659" s="10"/>
    </row>
    <row r="1660" spans="1:23" s="9" customFormat="1">
      <c r="A1660" s="1"/>
      <c r="B1660" s="2"/>
      <c r="C1660" s="8"/>
      <c r="J1660" s="10"/>
      <c r="M1660" s="10"/>
      <c r="P1660" s="10"/>
      <c r="W1660" s="10"/>
    </row>
    <row r="1661" spans="1:23" s="9" customFormat="1">
      <c r="A1661" s="1"/>
      <c r="B1661" s="2"/>
      <c r="C1661" s="8"/>
      <c r="J1661" s="10"/>
      <c r="M1661" s="10"/>
      <c r="P1661" s="10"/>
      <c r="W1661" s="10"/>
    </row>
    <row r="1662" spans="1:23" s="9" customFormat="1">
      <c r="A1662" s="1"/>
      <c r="B1662" s="2"/>
      <c r="C1662" s="8"/>
      <c r="J1662" s="10"/>
      <c r="M1662" s="10"/>
      <c r="P1662" s="10"/>
      <c r="W1662" s="10"/>
    </row>
    <row r="1663" spans="1:23" s="9" customFormat="1">
      <c r="A1663" s="1"/>
      <c r="B1663" s="2"/>
      <c r="C1663" s="8"/>
      <c r="J1663" s="10"/>
      <c r="M1663" s="10"/>
      <c r="P1663" s="10"/>
      <c r="W1663" s="10"/>
    </row>
    <row r="1664" spans="1:23" s="9" customFormat="1">
      <c r="A1664" s="1"/>
      <c r="B1664" s="2"/>
      <c r="C1664" s="8"/>
      <c r="J1664" s="10"/>
      <c r="M1664" s="10"/>
      <c r="P1664" s="10"/>
      <c r="W1664" s="10"/>
    </row>
    <row r="1665" spans="1:23" s="9" customFormat="1">
      <c r="A1665" s="1"/>
      <c r="B1665" s="2"/>
      <c r="C1665" s="8"/>
      <c r="J1665" s="10"/>
      <c r="M1665" s="10"/>
      <c r="P1665" s="10"/>
      <c r="W1665" s="10"/>
    </row>
    <row r="1666" spans="1:23" s="9" customFormat="1">
      <c r="A1666" s="1"/>
      <c r="B1666" s="2"/>
      <c r="C1666" s="8"/>
      <c r="J1666" s="10"/>
      <c r="M1666" s="10"/>
      <c r="P1666" s="10"/>
      <c r="W1666" s="10"/>
    </row>
    <row r="1667" spans="1:23" s="9" customFormat="1">
      <c r="A1667" s="1"/>
      <c r="B1667" s="2"/>
      <c r="C1667" s="8"/>
      <c r="J1667" s="10"/>
      <c r="M1667" s="10"/>
      <c r="P1667" s="10"/>
      <c r="W1667" s="10"/>
    </row>
    <row r="1668" spans="1:23" s="9" customFormat="1">
      <c r="A1668" s="1"/>
      <c r="B1668" s="2"/>
      <c r="C1668" s="8"/>
      <c r="J1668" s="10"/>
      <c r="M1668" s="10"/>
      <c r="P1668" s="10"/>
      <c r="W1668" s="10"/>
    </row>
    <row r="1669" spans="1:23" s="9" customFormat="1">
      <c r="A1669" s="1"/>
      <c r="B1669" s="2"/>
      <c r="C1669" s="8"/>
      <c r="J1669" s="10"/>
      <c r="M1669" s="10"/>
      <c r="P1669" s="10"/>
      <c r="W1669" s="10"/>
    </row>
    <row r="1670" spans="1:23" s="9" customFormat="1">
      <c r="A1670" s="1"/>
      <c r="B1670" s="2"/>
      <c r="C1670" s="8"/>
      <c r="J1670" s="10"/>
      <c r="M1670" s="10"/>
      <c r="P1670" s="10"/>
      <c r="W1670" s="10"/>
    </row>
    <row r="1671" spans="1:23" s="9" customFormat="1">
      <c r="A1671" s="1"/>
      <c r="B1671" s="2"/>
      <c r="C1671" s="8"/>
      <c r="J1671" s="10"/>
      <c r="M1671" s="10"/>
      <c r="P1671" s="10"/>
      <c r="W1671" s="10"/>
    </row>
    <row r="1672" spans="1:23" s="9" customFormat="1">
      <c r="A1672" s="1"/>
      <c r="B1672" s="2"/>
      <c r="C1672" s="8"/>
      <c r="J1672" s="10"/>
      <c r="M1672" s="10"/>
      <c r="P1672" s="10"/>
      <c r="W1672" s="10"/>
    </row>
    <row r="1673" spans="1:23" s="9" customFormat="1">
      <c r="A1673" s="1"/>
      <c r="B1673" s="2"/>
      <c r="C1673" s="8"/>
      <c r="J1673" s="10"/>
      <c r="M1673" s="10"/>
      <c r="P1673" s="10"/>
      <c r="W1673" s="10"/>
    </row>
    <row r="1674" spans="1:23" s="9" customFormat="1">
      <c r="A1674" s="1"/>
      <c r="B1674" s="2"/>
      <c r="C1674" s="8"/>
      <c r="J1674" s="10"/>
      <c r="M1674" s="10"/>
      <c r="P1674" s="10"/>
      <c r="W1674" s="10"/>
    </row>
    <row r="1675" spans="1:23" s="9" customFormat="1">
      <c r="A1675" s="1"/>
      <c r="B1675" s="2"/>
      <c r="C1675" s="8"/>
      <c r="J1675" s="10"/>
      <c r="M1675" s="10"/>
      <c r="P1675" s="10"/>
      <c r="W1675" s="10"/>
    </row>
    <row r="1676" spans="1:23" s="9" customFormat="1">
      <c r="A1676" s="1"/>
      <c r="B1676" s="2"/>
      <c r="C1676" s="8"/>
      <c r="J1676" s="10"/>
      <c r="M1676" s="10"/>
      <c r="P1676" s="10"/>
      <c r="W1676" s="10"/>
    </row>
    <row r="1677" spans="1:23" s="9" customFormat="1">
      <c r="A1677" s="1"/>
      <c r="B1677" s="2"/>
      <c r="C1677" s="8"/>
      <c r="J1677" s="10"/>
      <c r="M1677" s="10"/>
      <c r="P1677" s="10"/>
      <c r="W1677" s="10"/>
    </row>
    <row r="1678" spans="1:23" s="9" customFormat="1">
      <c r="A1678" s="1"/>
      <c r="B1678" s="2"/>
      <c r="C1678" s="8"/>
      <c r="J1678" s="10"/>
      <c r="M1678" s="10"/>
      <c r="P1678" s="10"/>
      <c r="W1678" s="10"/>
    </row>
    <row r="1679" spans="1:23" s="9" customFormat="1">
      <c r="A1679" s="1"/>
      <c r="B1679" s="2"/>
      <c r="C1679" s="8"/>
      <c r="J1679" s="10"/>
      <c r="M1679" s="10"/>
      <c r="P1679" s="10"/>
      <c r="W1679" s="10"/>
    </row>
    <row r="1680" spans="1:23" s="9" customFormat="1">
      <c r="A1680" s="1"/>
      <c r="B1680" s="2"/>
      <c r="C1680" s="8"/>
      <c r="J1680" s="10"/>
      <c r="M1680" s="10"/>
      <c r="P1680" s="10"/>
      <c r="W1680" s="10"/>
    </row>
    <row r="1681" spans="1:23" s="9" customFormat="1">
      <c r="A1681" s="1"/>
      <c r="B1681" s="2"/>
      <c r="C1681" s="8"/>
      <c r="J1681" s="10"/>
      <c r="M1681" s="10"/>
      <c r="P1681" s="10"/>
      <c r="W1681" s="10"/>
    </row>
    <row r="1682" spans="1:23" s="9" customFormat="1">
      <c r="A1682" s="1"/>
      <c r="B1682" s="2"/>
      <c r="C1682" s="8"/>
      <c r="J1682" s="10"/>
      <c r="M1682" s="10"/>
      <c r="P1682" s="10"/>
      <c r="W1682" s="10"/>
    </row>
    <row r="1683" spans="1:23" s="9" customFormat="1">
      <c r="A1683" s="1"/>
      <c r="B1683" s="2"/>
      <c r="C1683" s="8"/>
      <c r="J1683" s="10"/>
      <c r="M1683" s="10"/>
      <c r="P1683" s="10"/>
      <c r="W1683" s="10"/>
    </row>
    <row r="1684" spans="1:23" s="9" customFormat="1">
      <c r="A1684" s="1"/>
      <c r="B1684" s="2"/>
      <c r="C1684" s="8"/>
      <c r="J1684" s="10"/>
      <c r="M1684" s="10"/>
      <c r="P1684" s="10"/>
      <c r="W1684" s="10"/>
    </row>
    <row r="1685" spans="1:23" s="9" customFormat="1">
      <c r="A1685" s="1"/>
      <c r="B1685" s="2"/>
      <c r="C1685" s="8"/>
      <c r="J1685" s="10"/>
      <c r="M1685" s="10"/>
      <c r="P1685" s="10"/>
      <c r="W1685" s="10"/>
    </row>
    <row r="1686" spans="1:23" s="9" customFormat="1">
      <c r="A1686" s="1"/>
      <c r="B1686" s="2"/>
      <c r="C1686" s="8"/>
      <c r="J1686" s="10"/>
      <c r="M1686" s="10"/>
      <c r="P1686" s="10"/>
      <c r="W1686" s="10"/>
    </row>
    <row r="1687" spans="1:23" s="9" customFormat="1">
      <c r="A1687" s="1"/>
      <c r="B1687" s="2"/>
      <c r="C1687" s="8"/>
      <c r="J1687" s="10"/>
      <c r="M1687" s="10"/>
      <c r="P1687" s="10"/>
      <c r="W1687" s="10"/>
    </row>
    <row r="1688" spans="1:23" s="9" customFormat="1">
      <c r="A1688" s="1"/>
      <c r="B1688" s="2"/>
      <c r="C1688" s="8"/>
      <c r="J1688" s="10"/>
      <c r="M1688" s="10"/>
      <c r="P1688" s="10"/>
      <c r="W1688" s="10"/>
    </row>
    <row r="1689" spans="1:23" s="9" customFormat="1">
      <c r="A1689" s="1"/>
      <c r="B1689" s="2"/>
      <c r="C1689" s="8"/>
      <c r="J1689" s="10"/>
      <c r="M1689" s="10"/>
      <c r="P1689" s="10"/>
      <c r="W1689" s="10"/>
    </row>
    <row r="1690" spans="1:23" s="9" customFormat="1">
      <c r="A1690" s="1"/>
      <c r="B1690" s="2"/>
      <c r="C1690" s="8"/>
      <c r="J1690" s="10"/>
      <c r="M1690" s="10"/>
      <c r="P1690" s="10"/>
      <c r="W1690" s="10"/>
    </row>
    <row r="1691" spans="1:23" s="9" customFormat="1">
      <c r="A1691" s="1"/>
      <c r="B1691" s="2"/>
      <c r="C1691" s="8"/>
      <c r="J1691" s="10"/>
      <c r="M1691" s="10"/>
      <c r="P1691" s="10"/>
      <c r="W1691" s="10"/>
    </row>
    <row r="1692" spans="1:23" s="9" customFormat="1">
      <c r="A1692" s="1"/>
      <c r="B1692" s="2"/>
      <c r="C1692" s="8"/>
      <c r="J1692" s="10"/>
      <c r="M1692" s="10"/>
      <c r="P1692" s="10"/>
      <c r="W1692" s="10"/>
    </row>
    <row r="1693" spans="1:23" s="9" customFormat="1">
      <c r="A1693" s="1"/>
      <c r="B1693" s="2"/>
      <c r="C1693" s="8"/>
      <c r="J1693" s="10"/>
      <c r="M1693" s="10"/>
      <c r="P1693" s="10"/>
      <c r="W1693" s="10"/>
    </row>
    <row r="1694" spans="1:23" s="9" customFormat="1">
      <c r="A1694" s="1"/>
      <c r="B1694" s="2"/>
      <c r="C1694" s="8"/>
      <c r="J1694" s="10"/>
      <c r="M1694" s="10"/>
      <c r="P1694" s="10"/>
      <c r="W1694" s="10"/>
    </row>
    <row r="1695" spans="1:23" s="9" customFormat="1">
      <c r="A1695" s="1"/>
      <c r="B1695" s="2"/>
      <c r="C1695" s="8"/>
      <c r="J1695" s="10"/>
      <c r="M1695" s="10"/>
      <c r="P1695" s="10"/>
      <c r="W1695" s="10"/>
    </row>
    <row r="1696" spans="1:23" s="9" customFormat="1">
      <c r="A1696" s="1"/>
      <c r="B1696" s="2"/>
      <c r="C1696" s="8"/>
      <c r="J1696" s="10"/>
      <c r="M1696" s="10"/>
      <c r="P1696" s="10"/>
      <c r="W1696" s="10"/>
    </row>
    <row r="1697" spans="1:23" s="9" customFormat="1">
      <c r="A1697" s="1"/>
      <c r="B1697" s="2"/>
      <c r="C1697" s="8"/>
      <c r="J1697" s="10"/>
      <c r="M1697" s="10"/>
      <c r="P1697" s="10"/>
      <c r="W1697" s="10"/>
    </row>
    <row r="1698" spans="1:23" s="9" customFormat="1">
      <c r="A1698" s="1"/>
      <c r="B1698" s="2"/>
      <c r="C1698" s="8"/>
      <c r="J1698" s="10"/>
      <c r="M1698" s="10"/>
      <c r="P1698" s="10"/>
      <c r="W1698" s="10"/>
    </row>
    <row r="1699" spans="1:23" s="9" customFormat="1">
      <c r="A1699" s="1"/>
      <c r="B1699" s="2"/>
      <c r="C1699" s="8"/>
      <c r="J1699" s="10"/>
      <c r="M1699" s="10"/>
      <c r="P1699" s="10"/>
      <c r="W1699" s="10"/>
    </row>
    <row r="1700" spans="1:23" s="9" customFormat="1">
      <c r="A1700" s="1"/>
      <c r="B1700" s="2"/>
      <c r="C1700" s="8"/>
      <c r="J1700" s="10"/>
      <c r="M1700" s="10"/>
      <c r="P1700" s="10"/>
      <c r="W1700" s="10"/>
    </row>
    <row r="1701" spans="1:23" s="9" customFormat="1">
      <c r="A1701" s="1"/>
      <c r="B1701" s="2"/>
      <c r="C1701" s="8"/>
      <c r="J1701" s="10"/>
      <c r="M1701" s="10"/>
      <c r="P1701" s="10"/>
      <c r="W1701" s="10"/>
    </row>
    <row r="1702" spans="1:23" s="9" customFormat="1">
      <c r="A1702" s="1"/>
      <c r="B1702" s="2"/>
      <c r="C1702" s="8"/>
      <c r="J1702" s="10"/>
      <c r="M1702" s="10"/>
      <c r="P1702" s="10"/>
      <c r="W1702" s="10"/>
    </row>
    <row r="1703" spans="1:23" s="9" customFormat="1">
      <c r="A1703" s="1"/>
      <c r="B1703" s="2"/>
      <c r="C1703" s="8"/>
      <c r="J1703" s="10"/>
      <c r="M1703" s="10"/>
      <c r="P1703" s="10"/>
      <c r="W1703" s="10"/>
    </row>
    <row r="1704" spans="1:23" s="9" customFormat="1">
      <c r="A1704" s="1"/>
      <c r="B1704" s="2"/>
      <c r="C1704" s="8"/>
      <c r="J1704" s="10"/>
      <c r="M1704" s="10"/>
      <c r="P1704" s="10"/>
      <c r="W1704" s="10"/>
    </row>
    <row r="1705" spans="1:23" s="9" customFormat="1">
      <c r="A1705" s="1"/>
      <c r="B1705" s="2"/>
      <c r="C1705" s="8"/>
      <c r="J1705" s="10"/>
      <c r="M1705" s="10"/>
      <c r="P1705" s="10"/>
      <c r="W1705" s="10"/>
    </row>
    <row r="1706" spans="1:23" s="9" customFormat="1">
      <c r="A1706" s="1"/>
      <c r="B1706" s="2"/>
      <c r="C1706" s="8"/>
      <c r="J1706" s="10"/>
      <c r="M1706" s="10"/>
      <c r="P1706" s="10"/>
      <c r="W1706" s="10"/>
    </row>
    <row r="1707" spans="1:23" s="9" customFormat="1">
      <c r="A1707" s="1"/>
      <c r="B1707" s="2"/>
      <c r="C1707" s="8"/>
      <c r="J1707" s="10"/>
      <c r="M1707" s="10"/>
      <c r="P1707" s="10"/>
      <c r="W1707" s="10"/>
    </row>
    <row r="1708" spans="1:23" s="9" customFormat="1">
      <c r="A1708" s="1"/>
      <c r="B1708" s="2"/>
      <c r="C1708" s="8"/>
      <c r="J1708" s="10"/>
      <c r="M1708" s="10"/>
      <c r="P1708" s="10"/>
      <c r="W1708" s="10"/>
    </row>
    <row r="1709" spans="1:23" s="9" customFormat="1">
      <c r="A1709" s="1"/>
      <c r="B1709" s="2"/>
      <c r="C1709" s="8"/>
      <c r="J1709" s="10"/>
      <c r="M1709" s="10"/>
      <c r="P1709" s="10"/>
      <c r="W1709" s="10"/>
    </row>
    <row r="1710" spans="1:23" s="9" customFormat="1">
      <c r="A1710" s="1"/>
      <c r="B1710" s="2"/>
      <c r="C1710" s="8"/>
      <c r="J1710" s="10"/>
      <c r="M1710" s="10"/>
      <c r="P1710" s="10"/>
      <c r="W1710" s="10"/>
    </row>
    <row r="1711" spans="1:23" s="9" customFormat="1">
      <c r="A1711" s="1"/>
      <c r="B1711" s="2"/>
      <c r="C1711" s="8"/>
      <c r="J1711" s="10"/>
      <c r="M1711" s="10"/>
      <c r="P1711" s="10"/>
      <c r="W1711" s="10"/>
    </row>
    <row r="1712" spans="1:23" s="9" customFormat="1">
      <c r="A1712" s="1"/>
      <c r="B1712" s="2"/>
      <c r="C1712" s="8"/>
      <c r="J1712" s="10"/>
      <c r="M1712" s="10"/>
      <c r="P1712" s="10"/>
      <c r="W1712" s="10"/>
    </row>
  </sheetData>
  <mergeCells count="28">
    <mergeCell ref="D11:I11"/>
    <mergeCell ref="K11:L11"/>
    <mergeCell ref="N11:O12"/>
    <mergeCell ref="Q11:V11"/>
    <mergeCell ref="X11:Y11"/>
    <mergeCell ref="D47:Y47"/>
    <mergeCell ref="D49:I49"/>
    <mergeCell ref="K49:L49"/>
    <mergeCell ref="N49:O50"/>
    <mergeCell ref="Q49:V49"/>
    <mergeCell ref="X49:Y49"/>
    <mergeCell ref="K103:L103"/>
    <mergeCell ref="N103:O104"/>
    <mergeCell ref="X103:Y103"/>
    <mergeCell ref="K69:L69"/>
    <mergeCell ref="N69:O70"/>
    <mergeCell ref="X69:Y69"/>
    <mergeCell ref="K188:L188"/>
    <mergeCell ref="N188:O189"/>
    <mergeCell ref="X188:Y188"/>
    <mergeCell ref="K150:L150"/>
    <mergeCell ref="N150:O151"/>
    <mergeCell ref="X150:Y150"/>
    <mergeCell ref="D213:I213"/>
    <mergeCell ref="K213:L213"/>
    <mergeCell ref="N213:O214"/>
    <mergeCell ref="Q213:V213"/>
    <mergeCell ref="X213:Y213"/>
  </mergeCells>
  <pageMargins left="0.59055118110236227" right="0.31496062992125984" top="0" bottom="0.23622047244094491" header="0" footer="0"/>
  <pageSetup scale="60" fitToHeight="0" pageOrder="overThenDown" orientation="landscape" r:id="rId1"/>
  <headerFooter alignWithMargins="0">
    <oddFooter>&amp;RReporting  2021  -  page &amp;P  of &amp;N</oddFooter>
  </headerFooter>
  <rowBreaks count="4" manualBreakCount="4">
    <brk id="68" max="16383" man="1"/>
    <brk id="102" min="3" max="24" man="1"/>
    <brk id="149" min="3" max="24" man="1"/>
    <brk id="211" min="3"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from>
                    <xdr:col>4</xdr:col>
                    <xdr:colOff>373380</xdr:colOff>
                    <xdr:row>0</xdr:row>
                    <xdr:rowOff>83820</xdr:rowOff>
                  </from>
                  <to>
                    <xdr:col>4</xdr:col>
                    <xdr:colOff>373380</xdr:colOff>
                    <xdr:row>1</xdr:row>
                    <xdr:rowOff>182880</xdr:rowOff>
                  </to>
                </anchor>
              </controlPr>
            </control>
          </mc:Choice>
        </mc:AlternateContent>
        <mc:AlternateContent xmlns:mc="http://schemas.openxmlformats.org/markup-compatibility/2006">
          <mc:Choice Requires="x14">
            <control shapeId="1026" r:id="rId5" name="Option Button 2">
              <controlPr defaultSize="0" autoFill="0" autoLine="0" autoPict="0">
                <anchor>
                  <from>
                    <xdr:col>4</xdr:col>
                    <xdr:colOff>373380</xdr:colOff>
                    <xdr:row>0</xdr:row>
                    <xdr:rowOff>83820</xdr:rowOff>
                  </from>
                  <to>
                    <xdr:col>4</xdr:col>
                    <xdr:colOff>487680</xdr:colOff>
                    <xdr:row>1</xdr:row>
                    <xdr:rowOff>182880</xdr:rowOff>
                  </to>
                </anchor>
              </controlPr>
            </control>
          </mc:Choice>
        </mc:AlternateContent>
        <mc:AlternateContent xmlns:mc="http://schemas.openxmlformats.org/markup-compatibility/2006">
          <mc:Choice Requires="x14">
            <control shapeId="1027" r:id="rId6" name="Option Button 3">
              <controlPr defaultSize="0" autoFill="0" autoLine="0" autoPict="0">
                <anchor>
                  <from>
                    <xdr:col>4</xdr:col>
                    <xdr:colOff>487680</xdr:colOff>
                    <xdr:row>0</xdr:row>
                    <xdr:rowOff>83820</xdr:rowOff>
                  </from>
                  <to>
                    <xdr:col>5</xdr:col>
                    <xdr:colOff>647700</xdr:colOff>
                    <xdr:row>1</xdr:row>
                    <xdr:rowOff>182880</xdr:rowOff>
                  </to>
                </anchor>
              </controlPr>
            </control>
          </mc:Choice>
        </mc:AlternateContent>
        <mc:AlternateContent xmlns:mc="http://schemas.openxmlformats.org/markup-compatibility/2006">
          <mc:Choice Requires="x14">
            <control shapeId="1028" r:id="rId7" name="Option Button 4">
              <controlPr defaultSize="0" autoFill="0" autoLine="0" autoPict="0">
                <anchor>
                  <from>
                    <xdr:col>5</xdr:col>
                    <xdr:colOff>647700</xdr:colOff>
                    <xdr:row>0</xdr:row>
                    <xdr:rowOff>83820</xdr:rowOff>
                  </from>
                  <to>
                    <xdr:col>7</xdr:col>
                    <xdr:colOff>68580</xdr:colOff>
                    <xdr:row>1</xdr:row>
                    <xdr:rowOff>182880</xdr:rowOff>
                  </to>
                </anchor>
              </controlPr>
            </control>
          </mc:Choice>
        </mc:AlternateContent>
        <mc:AlternateContent xmlns:mc="http://schemas.openxmlformats.org/markup-compatibility/2006">
          <mc:Choice Requires="x14">
            <control shapeId="1029" r:id="rId8" name="Option Button 5">
              <controlPr defaultSize="0" autoFill="0" autoLine="0" autoPict="0">
                <anchor>
                  <from>
                    <xdr:col>7</xdr:col>
                    <xdr:colOff>144780</xdr:colOff>
                    <xdr:row>0</xdr:row>
                    <xdr:rowOff>83820</xdr:rowOff>
                  </from>
                  <to>
                    <xdr:col>8</xdr:col>
                    <xdr:colOff>144780</xdr:colOff>
                    <xdr:row>1</xdr:row>
                    <xdr:rowOff>182880</xdr:rowOff>
                  </to>
                </anchor>
              </controlPr>
            </control>
          </mc:Choice>
        </mc:AlternateContent>
        <mc:AlternateContent xmlns:mc="http://schemas.openxmlformats.org/markup-compatibility/2006">
          <mc:Choice Requires="x14">
            <control shapeId="1030" r:id="rId9" name="Option Button 6">
              <controlPr defaultSize="0" autoFill="0" autoLine="0" autoPict="0">
                <anchor>
                  <from>
                    <xdr:col>8</xdr:col>
                    <xdr:colOff>144780</xdr:colOff>
                    <xdr:row>0</xdr:row>
                    <xdr:rowOff>83820</xdr:rowOff>
                  </from>
                  <to>
                    <xdr:col>10</xdr:col>
                    <xdr:colOff>91440</xdr:colOff>
                    <xdr:row>1</xdr:row>
                    <xdr:rowOff>182880</xdr:rowOff>
                  </to>
                </anchor>
              </controlPr>
            </control>
          </mc:Choice>
        </mc:AlternateContent>
        <mc:AlternateContent xmlns:mc="http://schemas.openxmlformats.org/markup-compatibility/2006">
          <mc:Choice Requires="x14">
            <control shapeId="1031" r:id="rId10" name="Option Button 7">
              <controlPr defaultSize="0" autoFill="0" autoLine="0" autoPict="0">
                <anchor>
                  <from>
                    <xdr:col>10</xdr:col>
                    <xdr:colOff>91440</xdr:colOff>
                    <xdr:row>0</xdr:row>
                    <xdr:rowOff>83820</xdr:rowOff>
                  </from>
                  <to>
                    <xdr:col>11</xdr:col>
                    <xdr:colOff>60960</xdr:colOff>
                    <xdr:row>1</xdr:row>
                    <xdr:rowOff>182880</xdr:rowOff>
                  </to>
                </anchor>
              </controlPr>
            </control>
          </mc:Choice>
        </mc:AlternateContent>
        <mc:AlternateContent xmlns:mc="http://schemas.openxmlformats.org/markup-compatibility/2006">
          <mc:Choice Requires="x14">
            <control shapeId="1032" r:id="rId11" name="Option Button 8">
              <controlPr defaultSize="0" autoFill="0" autoLine="0" autoPict="0">
                <anchor>
                  <from>
                    <xdr:col>11</xdr:col>
                    <xdr:colOff>60960</xdr:colOff>
                    <xdr:row>0</xdr:row>
                    <xdr:rowOff>106680</xdr:rowOff>
                  </from>
                  <to>
                    <xdr:col>14</xdr:col>
                    <xdr:colOff>99060</xdr:colOff>
                    <xdr:row>1</xdr:row>
                    <xdr:rowOff>182880</xdr:rowOff>
                  </to>
                </anchor>
              </controlPr>
            </control>
          </mc:Choice>
        </mc:AlternateContent>
        <mc:AlternateContent xmlns:mc="http://schemas.openxmlformats.org/markup-compatibility/2006">
          <mc:Choice Requires="x14">
            <control shapeId="1033" r:id="rId12" name="Option Button 9">
              <controlPr defaultSize="0" autoFill="0" autoLine="0" autoPict="0">
                <anchor>
                  <from>
                    <xdr:col>14</xdr:col>
                    <xdr:colOff>99060</xdr:colOff>
                    <xdr:row>0</xdr:row>
                    <xdr:rowOff>83820</xdr:rowOff>
                  </from>
                  <to>
                    <xdr:col>14</xdr:col>
                    <xdr:colOff>99060</xdr:colOff>
                    <xdr:row>1</xdr:row>
                    <xdr:rowOff>182880</xdr:rowOff>
                  </to>
                </anchor>
              </controlPr>
            </control>
          </mc:Choice>
        </mc:AlternateContent>
        <mc:AlternateContent xmlns:mc="http://schemas.openxmlformats.org/markup-compatibility/2006">
          <mc:Choice Requires="x14">
            <control shapeId="1034" r:id="rId13" name="Option Button 10">
              <controlPr defaultSize="0" autoFill="0" autoLine="0" autoPict="0">
                <anchor>
                  <from>
                    <xdr:col>14</xdr:col>
                    <xdr:colOff>99060</xdr:colOff>
                    <xdr:row>0</xdr:row>
                    <xdr:rowOff>83820</xdr:rowOff>
                  </from>
                  <to>
                    <xdr:col>14</xdr:col>
                    <xdr:colOff>99060</xdr:colOff>
                    <xdr:row>1</xdr:row>
                    <xdr:rowOff>182880</xdr:rowOff>
                  </to>
                </anchor>
              </controlPr>
            </control>
          </mc:Choice>
        </mc:AlternateContent>
        <mc:AlternateContent xmlns:mc="http://schemas.openxmlformats.org/markup-compatibility/2006">
          <mc:Choice Requires="x14">
            <control shapeId="1035" r:id="rId14" name="Option Button 11">
              <controlPr defaultSize="0" autoFill="0" autoLine="0" autoPict="0">
                <anchor>
                  <from>
                    <xdr:col>14</xdr:col>
                    <xdr:colOff>99060</xdr:colOff>
                    <xdr:row>0</xdr:row>
                    <xdr:rowOff>83820</xdr:rowOff>
                  </from>
                  <to>
                    <xdr:col>14</xdr:col>
                    <xdr:colOff>419100</xdr:colOff>
                    <xdr:row>1</xdr:row>
                    <xdr:rowOff>182880</xdr:rowOff>
                  </to>
                </anchor>
              </controlPr>
            </control>
          </mc:Choice>
        </mc:AlternateContent>
        <mc:AlternateContent xmlns:mc="http://schemas.openxmlformats.org/markup-compatibility/2006">
          <mc:Choice Requires="x14">
            <control shapeId="1036" r:id="rId15" name="Option Button 12">
              <controlPr defaultSize="0" autoFill="0" autoLine="0" autoPict="0">
                <anchor>
                  <from>
                    <xdr:col>14</xdr:col>
                    <xdr:colOff>441960</xdr:colOff>
                    <xdr:row>0</xdr:row>
                    <xdr:rowOff>83820</xdr:rowOff>
                  </from>
                  <to>
                    <xdr:col>17</xdr:col>
                    <xdr:colOff>60960</xdr:colOff>
                    <xdr:row>1</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975B-3697-48DD-9DEF-AA4558F86551}">
  <sheetPr>
    <pageSetUpPr fitToPage="1"/>
  </sheetPr>
  <dimension ref="A1:F48"/>
  <sheetViews>
    <sheetView zoomScaleNormal="100" workbookViewId="0">
      <selection activeCell="A37" sqref="A37"/>
    </sheetView>
  </sheetViews>
  <sheetFormatPr defaultRowHeight="13.2"/>
  <cols>
    <col min="1" max="1" width="40.44140625" style="716" customWidth="1"/>
    <col min="2" max="3" width="14.6640625" style="716" customWidth="1"/>
    <col min="4" max="4" width="13.33203125" style="716" customWidth="1"/>
    <col min="5" max="5" width="68.88671875" style="717" customWidth="1"/>
    <col min="6" max="6" width="9.5546875" bestFit="1" customWidth="1"/>
    <col min="257" max="257" width="40.44140625" customWidth="1"/>
    <col min="258" max="259" width="14.6640625" customWidth="1"/>
    <col min="260" max="260" width="13.33203125" customWidth="1"/>
    <col min="261" max="261" width="68.88671875" customWidth="1"/>
    <col min="262" max="262" width="9.5546875" bestFit="1" customWidth="1"/>
    <col min="513" max="513" width="40.44140625" customWidth="1"/>
    <col min="514" max="515" width="14.6640625" customWidth="1"/>
    <col min="516" max="516" width="13.33203125" customWidth="1"/>
    <col min="517" max="517" width="68.88671875" customWidth="1"/>
    <col min="518" max="518" width="9.5546875" bestFit="1" customWidth="1"/>
    <col min="769" max="769" width="40.44140625" customWidth="1"/>
    <col min="770" max="771" width="14.6640625" customWidth="1"/>
    <col min="772" max="772" width="13.33203125" customWidth="1"/>
    <col min="773" max="773" width="68.88671875" customWidth="1"/>
    <col min="774" max="774" width="9.5546875" bestFit="1" customWidth="1"/>
    <col min="1025" max="1025" width="40.44140625" customWidth="1"/>
    <col min="1026" max="1027" width="14.6640625" customWidth="1"/>
    <col min="1028" max="1028" width="13.33203125" customWidth="1"/>
    <col min="1029" max="1029" width="68.88671875" customWidth="1"/>
    <col min="1030" max="1030" width="9.5546875" bestFit="1" customWidth="1"/>
    <col min="1281" max="1281" width="40.44140625" customWidth="1"/>
    <col min="1282" max="1283" width="14.6640625" customWidth="1"/>
    <col min="1284" max="1284" width="13.33203125" customWidth="1"/>
    <col min="1285" max="1285" width="68.88671875" customWidth="1"/>
    <col min="1286" max="1286" width="9.5546875" bestFit="1" customWidth="1"/>
    <col min="1537" max="1537" width="40.44140625" customWidth="1"/>
    <col min="1538" max="1539" width="14.6640625" customWidth="1"/>
    <col min="1540" max="1540" width="13.33203125" customWidth="1"/>
    <col min="1541" max="1541" width="68.88671875" customWidth="1"/>
    <col min="1542" max="1542" width="9.5546875" bestFit="1" customWidth="1"/>
    <col min="1793" max="1793" width="40.44140625" customWidth="1"/>
    <col min="1794" max="1795" width="14.6640625" customWidth="1"/>
    <col min="1796" max="1796" width="13.33203125" customWidth="1"/>
    <col min="1797" max="1797" width="68.88671875" customWidth="1"/>
    <col min="1798" max="1798" width="9.5546875" bestFit="1" customWidth="1"/>
    <col min="2049" max="2049" width="40.44140625" customWidth="1"/>
    <col min="2050" max="2051" width="14.6640625" customWidth="1"/>
    <col min="2052" max="2052" width="13.33203125" customWidth="1"/>
    <col min="2053" max="2053" width="68.88671875" customWidth="1"/>
    <col min="2054" max="2054" width="9.5546875" bestFit="1" customWidth="1"/>
    <col min="2305" max="2305" width="40.44140625" customWidth="1"/>
    <col min="2306" max="2307" width="14.6640625" customWidth="1"/>
    <col min="2308" max="2308" width="13.33203125" customWidth="1"/>
    <col min="2309" max="2309" width="68.88671875" customWidth="1"/>
    <col min="2310" max="2310" width="9.5546875" bestFit="1" customWidth="1"/>
    <col min="2561" max="2561" width="40.44140625" customWidth="1"/>
    <col min="2562" max="2563" width="14.6640625" customWidth="1"/>
    <col min="2564" max="2564" width="13.33203125" customWidth="1"/>
    <col min="2565" max="2565" width="68.88671875" customWidth="1"/>
    <col min="2566" max="2566" width="9.5546875" bestFit="1" customWidth="1"/>
    <col min="2817" max="2817" width="40.44140625" customWidth="1"/>
    <col min="2818" max="2819" width="14.6640625" customWidth="1"/>
    <col min="2820" max="2820" width="13.33203125" customWidth="1"/>
    <col min="2821" max="2821" width="68.88671875" customWidth="1"/>
    <col min="2822" max="2822" width="9.5546875" bestFit="1" customWidth="1"/>
    <col min="3073" max="3073" width="40.44140625" customWidth="1"/>
    <col min="3074" max="3075" width="14.6640625" customWidth="1"/>
    <col min="3076" max="3076" width="13.33203125" customWidth="1"/>
    <col min="3077" max="3077" width="68.88671875" customWidth="1"/>
    <col min="3078" max="3078" width="9.5546875" bestFit="1" customWidth="1"/>
    <col min="3329" max="3329" width="40.44140625" customWidth="1"/>
    <col min="3330" max="3331" width="14.6640625" customWidth="1"/>
    <col min="3332" max="3332" width="13.33203125" customWidth="1"/>
    <col min="3333" max="3333" width="68.88671875" customWidth="1"/>
    <col min="3334" max="3334" width="9.5546875" bestFit="1" customWidth="1"/>
    <col min="3585" max="3585" width="40.44140625" customWidth="1"/>
    <col min="3586" max="3587" width="14.6640625" customWidth="1"/>
    <col min="3588" max="3588" width="13.33203125" customWidth="1"/>
    <col min="3589" max="3589" width="68.88671875" customWidth="1"/>
    <col min="3590" max="3590" width="9.5546875" bestFit="1" customWidth="1"/>
    <col min="3841" max="3841" width="40.44140625" customWidth="1"/>
    <col min="3842" max="3843" width="14.6640625" customWidth="1"/>
    <col min="3844" max="3844" width="13.33203125" customWidth="1"/>
    <col min="3845" max="3845" width="68.88671875" customWidth="1"/>
    <col min="3846" max="3846" width="9.5546875" bestFit="1" customWidth="1"/>
    <col min="4097" max="4097" width="40.44140625" customWidth="1"/>
    <col min="4098" max="4099" width="14.6640625" customWidth="1"/>
    <col min="4100" max="4100" width="13.33203125" customWidth="1"/>
    <col min="4101" max="4101" width="68.88671875" customWidth="1"/>
    <col min="4102" max="4102" width="9.5546875" bestFit="1" customWidth="1"/>
    <col min="4353" max="4353" width="40.44140625" customWidth="1"/>
    <col min="4354" max="4355" width="14.6640625" customWidth="1"/>
    <col min="4356" max="4356" width="13.33203125" customWidth="1"/>
    <col min="4357" max="4357" width="68.88671875" customWidth="1"/>
    <col min="4358" max="4358" width="9.5546875" bestFit="1" customWidth="1"/>
    <col min="4609" max="4609" width="40.44140625" customWidth="1"/>
    <col min="4610" max="4611" width="14.6640625" customWidth="1"/>
    <col min="4612" max="4612" width="13.33203125" customWidth="1"/>
    <col min="4613" max="4613" width="68.88671875" customWidth="1"/>
    <col min="4614" max="4614" width="9.5546875" bestFit="1" customWidth="1"/>
    <col min="4865" max="4865" width="40.44140625" customWidth="1"/>
    <col min="4866" max="4867" width="14.6640625" customWidth="1"/>
    <col min="4868" max="4868" width="13.33203125" customWidth="1"/>
    <col min="4869" max="4869" width="68.88671875" customWidth="1"/>
    <col min="4870" max="4870" width="9.5546875" bestFit="1" customWidth="1"/>
    <col min="5121" max="5121" width="40.44140625" customWidth="1"/>
    <col min="5122" max="5123" width="14.6640625" customWidth="1"/>
    <col min="5124" max="5124" width="13.33203125" customWidth="1"/>
    <col min="5125" max="5125" width="68.88671875" customWidth="1"/>
    <col min="5126" max="5126" width="9.5546875" bestFit="1" customWidth="1"/>
    <col min="5377" max="5377" width="40.44140625" customWidth="1"/>
    <col min="5378" max="5379" width="14.6640625" customWidth="1"/>
    <col min="5380" max="5380" width="13.33203125" customWidth="1"/>
    <col min="5381" max="5381" width="68.88671875" customWidth="1"/>
    <col min="5382" max="5382" width="9.5546875" bestFit="1" customWidth="1"/>
    <col min="5633" max="5633" width="40.44140625" customWidth="1"/>
    <col min="5634" max="5635" width="14.6640625" customWidth="1"/>
    <col min="5636" max="5636" width="13.33203125" customWidth="1"/>
    <col min="5637" max="5637" width="68.88671875" customWidth="1"/>
    <col min="5638" max="5638" width="9.5546875" bestFit="1" customWidth="1"/>
    <col min="5889" max="5889" width="40.44140625" customWidth="1"/>
    <col min="5890" max="5891" width="14.6640625" customWidth="1"/>
    <col min="5892" max="5892" width="13.33203125" customWidth="1"/>
    <col min="5893" max="5893" width="68.88671875" customWidth="1"/>
    <col min="5894" max="5894" width="9.5546875" bestFit="1" customWidth="1"/>
    <col min="6145" max="6145" width="40.44140625" customWidth="1"/>
    <col min="6146" max="6147" width="14.6640625" customWidth="1"/>
    <col min="6148" max="6148" width="13.33203125" customWidth="1"/>
    <col min="6149" max="6149" width="68.88671875" customWidth="1"/>
    <col min="6150" max="6150" width="9.5546875" bestFit="1" customWidth="1"/>
    <col min="6401" max="6401" width="40.44140625" customWidth="1"/>
    <col min="6402" max="6403" width="14.6640625" customWidth="1"/>
    <col min="6404" max="6404" width="13.33203125" customWidth="1"/>
    <col min="6405" max="6405" width="68.88671875" customWidth="1"/>
    <col min="6406" max="6406" width="9.5546875" bestFit="1" customWidth="1"/>
    <col min="6657" max="6657" width="40.44140625" customWidth="1"/>
    <col min="6658" max="6659" width="14.6640625" customWidth="1"/>
    <col min="6660" max="6660" width="13.33203125" customWidth="1"/>
    <col min="6661" max="6661" width="68.88671875" customWidth="1"/>
    <col min="6662" max="6662" width="9.5546875" bestFit="1" customWidth="1"/>
    <col min="6913" max="6913" width="40.44140625" customWidth="1"/>
    <col min="6914" max="6915" width="14.6640625" customWidth="1"/>
    <col min="6916" max="6916" width="13.33203125" customWidth="1"/>
    <col min="6917" max="6917" width="68.88671875" customWidth="1"/>
    <col min="6918" max="6918" width="9.5546875" bestFit="1" customWidth="1"/>
    <col min="7169" max="7169" width="40.44140625" customWidth="1"/>
    <col min="7170" max="7171" width="14.6640625" customWidth="1"/>
    <col min="7172" max="7172" width="13.33203125" customWidth="1"/>
    <col min="7173" max="7173" width="68.88671875" customWidth="1"/>
    <col min="7174" max="7174" width="9.5546875" bestFit="1" customWidth="1"/>
    <col min="7425" max="7425" width="40.44140625" customWidth="1"/>
    <col min="7426" max="7427" width="14.6640625" customWidth="1"/>
    <col min="7428" max="7428" width="13.33203125" customWidth="1"/>
    <col min="7429" max="7429" width="68.88671875" customWidth="1"/>
    <col min="7430" max="7430" width="9.5546875" bestFit="1" customWidth="1"/>
    <col min="7681" max="7681" width="40.44140625" customWidth="1"/>
    <col min="7682" max="7683" width="14.6640625" customWidth="1"/>
    <col min="7684" max="7684" width="13.33203125" customWidth="1"/>
    <col min="7685" max="7685" width="68.88671875" customWidth="1"/>
    <col min="7686" max="7686" width="9.5546875" bestFit="1" customWidth="1"/>
    <col min="7937" max="7937" width="40.44140625" customWidth="1"/>
    <col min="7938" max="7939" width="14.6640625" customWidth="1"/>
    <col min="7940" max="7940" width="13.33203125" customWidth="1"/>
    <col min="7941" max="7941" width="68.88671875" customWidth="1"/>
    <col min="7942" max="7942" width="9.5546875" bestFit="1" customWidth="1"/>
    <col min="8193" max="8193" width="40.44140625" customWidth="1"/>
    <col min="8194" max="8195" width="14.6640625" customWidth="1"/>
    <col min="8196" max="8196" width="13.33203125" customWidth="1"/>
    <col min="8197" max="8197" width="68.88671875" customWidth="1"/>
    <col min="8198" max="8198" width="9.5546875" bestFit="1" customWidth="1"/>
    <col min="8449" max="8449" width="40.44140625" customWidth="1"/>
    <col min="8450" max="8451" width="14.6640625" customWidth="1"/>
    <col min="8452" max="8452" width="13.33203125" customWidth="1"/>
    <col min="8453" max="8453" width="68.88671875" customWidth="1"/>
    <col min="8454" max="8454" width="9.5546875" bestFit="1" customWidth="1"/>
    <col min="8705" max="8705" width="40.44140625" customWidth="1"/>
    <col min="8706" max="8707" width="14.6640625" customWidth="1"/>
    <col min="8708" max="8708" width="13.33203125" customWidth="1"/>
    <col min="8709" max="8709" width="68.88671875" customWidth="1"/>
    <col min="8710" max="8710" width="9.5546875" bestFit="1" customWidth="1"/>
    <col min="8961" max="8961" width="40.44140625" customWidth="1"/>
    <col min="8962" max="8963" width="14.6640625" customWidth="1"/>
    <col min="8964" max="8964" width="13.33203125" customWidth="1"/>
    <col min="8965" max="8965" width="68.88671875" customWidth="1"/>
    <col min="8966" max="8966" width="9.5546875" bestFit="1" customWidth="1"/>
    <col min="9217" max="9217" width="40.44140625" customWidth="1"/>
    <col min="9218" max="9219" width="14.6640625" customWidth="1"/>
    <col min="9220" max="9220" width="13.33203125" customWidth="1"/>
    <col min="9221" max="9221" width="68.88671875" customWidth="1"/>
    <col min="9222" max="9222" width="9.5546875" bestFit="1" customWidth="1"/>
    <col min="9473" max="9473" width="40.44140625" customWidth="1"/>
    <col min="9474" max="9475" width="14.6640625" customWidth="1"/>
    <col min="9476" max="9476" width="13.33203125" customWidth="1"/>
    <col min="9477" max="9477" width="68.88671875" customWidth="1"/>
    <col min="9478" max="9478" width="9.5546875" bestFit="1" customWidth="1"/>
    <col min="9729" max="9729" width="40.44140625" customWidth="1"/>
    <col min="9730" max="9731" width="14.6640625" customWidth="1"/>
    <col min="9732" max="9732" width="13.33203125" customWidth="1"/>
    <col min="9733" max="9733" width="68.88671875" customWidth="1"/>
    <col min="9734" max="9734" width="9.5546875" bestFit="1" customWidth="1"/>
    <col min="9985" max="9985" width="40.44140625" customWidth="1"/>
    <col min="9986" max="9987" width="14.6640625" customWidth="1"/>
    <col min="9988" max="9988" width="13.33203125" customWidth="1"/>
    <col min="9989" max="9989" width="68.88671875" customWidth="1"/>
    <col min="9990" max="9990" width="9.5546875" bestFit="1" customWidth="1"/>
    <col min="10241" max="10241" width="40.44140625" customWidth="1"/>
    <col min="10242" max="10243" width="14.6640625" customWidth="1"/>
    <col min="10244" max="10244" width="13.33203125" customWidth="1"/>
    <col min="10245" max="10245" width="68.88671875" customWidth="1"/>
    <col min="10246" max="10246" width="9.5546875" bestFit="1" customWidth="1"/>
    <col min="10497" max="10497" width="40.44140625" customWidth="1"/>
    <col min="10498" max="10499" width="14.6640625" customWidth="1"/>
    <col min="10500" max="10500" width="13.33203125" customWidth="1"/>
    <col min="10501" max="10501" width="68.88671875" customWidth="1"/>
    <col min="10502" max="10502" width="9.5546875" bestFit="1" customWidth="1"/>
    <col min="10753" max="10753" width="40.44140625" customWidth="1"/>
    <col min="10754" max="10755" width="14.6640625" customWidth="1"/>
    <col min="10756" max="10756" width="13.33203125" customWidth="1"/>
    <col min="10757" max="10757" width="68.88671875" customWidth="1"/>
    <col min="10758" max="10758" width="9.5546875" bestFit="1" customWidth="1"/>
    <col min="11009" max="11009" width="40.44140625" customWidth="1"/>
    <col min="11010" max="11011" width="14.6640625" customWidth="1"/>
    <col min="11012" max="11012" width="13.33203125" customWidth="1"/>
    <col min="11013" max="11013" width="68.88671875" customWidth="1"/>
    <col min="11014" max="11014" width="9.5546875" bestFit="1" customWidth="1"/>
    <col min="11265" max="11265" width="40.44140625" customWidth="1"/>
    <col min="11266" max="11267" width="14.6640625" customWidth="1"/>
    <col min="11268" max="11268" width="13.33203125" customWidth="1"/>
    <col min="11269" max="11269" width="68.88671875" customWidth="1"/>
    <col min="11270" max="11270" width="9.5546875" bestFit="1" customWidth="1"/>
    <col min="11521" max="11521" width="40.44140625" customWidth="1"/>
    <col min="11522" max="11523" width="14.6640625" customWidth="1"/>
    <col min="11524" max="11524" width="13.33203125" customWidth="1"/>
    <col min="11525" max="11525" width="68.88671875" customWidth="1"/>
    <col min="11526" max="11526" width="9.5546875" bestFit="1" customWidth="1"/>
    <col min="11777" max="11777" width="40.44140625" customWidth="1"/>
    <col min="11778" max="11779" width="14.6640625" customWidth="1"/>
    <col min="11780" max="11780" width="13.33203125" customWidth="1"/>
    <col min="11781" max="11781" width="68.88671875" customWidth="1"/>
    <col min="11782" max="11782" width="9.5546875" bestFit="1" customWidth="1"/>
    <col min="12033" max="12033" width="40.44140625" customWidth="1"/>
    <col min="12034" max="12035" width="14.6640625" customWidth="1"/>
    <col min="12036" max="12036" width="13.33203125" customWidth="1"/>
    <col min="12037" max="12037" width="68.88671875" customWidth="1"/>
    <col min="12038" max="12038" width="9.5546875" bestFit="1" customWidth="1"/>
    <col min="12289" max="12289" width="40.44140625" customWidth="1"/>
    <col min="12290" max="12291" width="14.6640625" customWidth="1"/>
    <col min="12292" max="12292" width="13.33203125" customWidth="1"/>
    <col min="12293" max="12293" width="68.88671875" customWidth="1"/>
    <col min="12294" max="12294" width="9.5546875" bestFit="1" customWidth="1"/>
    <col min="12545" max="12545" width="40.44140625" customWidth="1"/>
    <col min="12546" max="12547" width="14.6640625" customWidth="1"/>
    <col min="12548" max="12548" width="13.33203125" customWidth="1"/>
    <col min="12549" max="12549" width="68.88671875" customWidth="1"/>
    <col min="12550" max="12550" width="9.5546875" bestFit="1" customWidth="1"/>
    <col min="12801" max="12801" width="40.44140625" customWidth="1"/>
    <col min="12802" max="12803" width="14.6640625" customWidth="1"/>
    <col min="12804" max="12804" width="13.33203125" customWidth="1"/>
    <col min="12805" max="12805" width="68.88671875" customWidth="1"/>
    <col min="12806" max="12806" width="9.5546875" bestFit="1" customWidth="1"/>
    <col min="13057" max="13057" width="40.44140625" customWidth="1"/>
    <col min="13058" max="13059" width="14.6640625" customWidth="1"/>
    <col min="13060" max="13060" width="13.33203125" customWidth="1"/>
    <col min="13061" max="13061" width="68.88671875" customWidth="1"/>
    <col min="13062" max="13062" width="9.5546875" bestFit="1" customWidth="1"/>
    <col min="13313" max="13313" width="40.44140625" customWidth="1"/>
    <col min="13314" max="13315" width="14.6640625" customWidth="1"/>
    <col min="13316" max="13316" width="13.33203125" customWidth="1"/>
    <col min="13317" max="13317" width="68.88671875" customWidth="1"/>
    <col min="13318" max="13318" width="9.5546875" bestFit="1" customWidth="1"/>
    <col min="13569" max="13569" width="40.44140625" customWidth="1"/>
    <col min="13570" max="13571" width="14.6640625" customWidth="1"/>
    <col min="13572" max="13572" width="13.33203125" customWidth="1"/>
    <col min="13573" max="13573" width="68.88671875" customWidth="1"/>
    <col min="13574" max="13574" width="9.5546875" bestFit="1" customWidth="1"/>
    <col min="13825" max="13825" width="40.44140625" customWidth="1"/>
    <col min="13826" max="13827" width="14.6640625" customWidth="1"/>
    <col min="13828" max="13828" width="13.33203125" customWidth="1"/>
    <col min="13829" max="13829" width="68.88671875" customWidth="1"/>
    <col min="13830" max="13830" width="9.5546875" bestFit="1" customWidth="1"/>
    <col min="14081" max="14081" width="40.44140625" customWidth="1"/>
    <col min="14082" max="14083" width="14.6640625" customWidth="1"/>
    <col min="14084" max="14084" width="13.33203125" customWidth="1"/>
    <col min="14085" max="14085" width="68.88671875" customWidth="1"/>
    <col min="14086" max="14086" width="9.5546875" bestFit="1" customWidth="1"/>
    <col min="14337" max="14337" width="40.44140625" customWidth="1"/>
    <col min="14338" max="14339" width="14.6640625" customWidth="1"/>
    <col min="14340" max="14340" width="13.33203125" customWidth="1"/>
    <col min="14341" max="14341" width="68.88671875" customWidth="1"/>
    <col min="14342" max="14342" width="9.5546875" bestFit="1" customWidth="1"/>
    <col min="14593" max="14593" width="40.44140625" customWidth="1"/>
    <col min="14594" max="14595" width="14.6640625" customWidth="1"/>
    <col min="14596" max="14596" width="13.33203125" customWidth="1"/>
    <col min="14597" max="14597" width="68.88671875" customWidth="1"/>
    <col min="14598" max="14598" width="9.5546875" bestFit="1" customWidth="1"/>
    <col min="14849" max="14849" width="40.44140625" customWidth="1"/>
    <col min="14850" max="14851" width="14.6640625" customWidth="1"/>
    <col min="14852" max="14852" width="13.33203125" customWidth="1"/>
    <col min="14853" max="14853" width="68.88671875" customWidth="1"/>
    <col min="14854" max="14854" width="9.5546875" bestFit="1" customWidth="1"/>
    <col min="15105" max="15105" width="40.44140625" customWidth="1"/>
    <col min="15106" max="15107" width="14.6640625" customWidth="1"/>
    <col min="15108" max="15108" width="13.33203125" customWidth="1"/>
    <col min="15109" max="15109" width="68.88671875" customWidth="1"/>
    <col min="15110" max="15110" width="9.5546875" bestFit="1" customWidth="1"/>
    <col min="15361" max="15361" width="40.44140625" customWidth="1"/>
    <col min="15362" max="15363" width="14.6640625" customWidth="1"/>
    <col min="15364" max="15364" width="13.33203125" customWidth="1"/>
    <col min="15365" max="15365" width="68.88671875" customWidth="1"/>
    <col min="15366" max="15366" width="9.5546875" bestFit="1" customWidth="1"/>
    <col min="15617" max="15617" width="40.44140625" customWidth="1"/>
    <col min="15618" max="15619" width="14.6640625" customWidth="1"/>
    <col min="15620" max="15620" width="13.33203125" customWidth="1"/>
    <col min="15621" max="15621" width="68.88671875" customWidth="1"/>
    <col min="15622" max="15622" width="9.5546875" bestFit="1" customWidth="1"/>
    <col min="15873" max="15873" width="40.44140625" customWidth="1"/>
    <col min="15874" max="15875" width="14.6640625" customWidth="1"/>
    <col min="15876" max="15876" width="13.33203125" customWidth="1"/>
    <col min="15877" max="15877" width="68.88671875" customWidth="1"/>
    <col min="15878" max="15878" width="9.5546875" bestFit="1" customWidth="1"/>
    <col min="16129" max="16129" width="40.44140625" customWidth="1"/>
    <col min="16130" max="16131" width="14.6640625" customWidth="1"/>
    <col min="16132" max="16132" width="13.33203125" customWidth="1"/>
    <col min="16133" max="16133" width="68.88671875" customWidth="1"/>
    <col min="16134" max="16134" width="9.5546875" bestFit="1" customWidth="1"/>
  </cols>
  <sheetData>
    <row r="1" spans="1:5" ht="15.6">
      <c r="A1" s="715" t="s">
        <v>263</v>
      </c>
    </row>
    <row r="2" spans="1:5" ht="15.6">
      <c r="A2" s="715" t="s">
        <v>559</v>
      </c>
    </row>
    <row r="3" spans="1:5" s="705" customFormat="1">
      <c r="A3" s="718"/>
      <c r="B3" s="719" t="s">
        <v>264</v>
      </c>
      <c r="C3" s="719" t="s">
        <v>264</v>
      </c>
      <c r="D3" s="719" t="s">
        <v>265</v>
      </c>
      <c r="E3" s="720" t="s">
        <v>266</v>
      </c>
    </row>
    <row r="4" spans="1:5" s="705" customFormat="1">
      <c r="A4" s="718"/>
      <c r="B4" s="721">
        <v>44895</v>
      </c>
      <c r="C4" s="721">
        <v>44530</v>
      </c>
      <c r="D4" s="718"/>
      <c r="E4" s="720"/>
    </row>
    <row r="5" spans="1:5" s="705" customFormat="1">
      <c r="A5" s="718" t="s">
        <v>267</v>
      </c>
      <c r="B5" s="718"/>
      <c r="C5" s="718"/>
      <c r="D5" s="718"/>
      <c r="E5" s="720"/>
    </row>
    <row r="6" spans="1:5">
      <c r="A6" s="716" t="s">
        <v>268</v>
      </c>
      <c r="B6" s="722" t="s">
        <v>269</v>
      </c>
      <c r="C6" s="722" t="s">
        <v>269</v>
      </c>
      <c r="D6" s="722" t="s">
        <v>270</v>
      </c>
      <c r="E6" s="722" t="s">
        <v>271</v>
      </c>
    </row>
    <row r="7" spans="1:5">
      <c r="B7" s="723"/>
      <c r="C7" s="723"/>
      <c r="D7" s="724"/>
    </row>
    <row r="8" spans="1:5">
      <c r="A8" s="725" t="s">
        <v>272</v>
      </c>
      <c r="B8" s="726">
        <f>B9</f>
        <v>300000</v>
      </c>
      <c r="C8" s="726">
        <f>C9</f>
        <v>0</v>
      </c>
      <c r="D8" s="726">
        <f>D9</f>
        <v>300000</v>
      </c>
    </row>
    <row r="9" spans="1:5">
      <c r="A9" s="727" t="s">
        <v>273</v>
      </c>
      <c r="B9" s="723">
        <f>200000+100000</f>
        <v>300000</v>
      </c>
      <c r="C9" s="723">
        <v>0</v>
      </c>
      <c r="D9" s="728">
        <f>B9-C9</f>
        <v>300000</v>
      </c>
    </row>
    <row r="10" spans="1:5">
      <c r="B10" s="728"/>
      <c r="C10" s="728"/>
      <c r="D10" s="723"/>
    </row>
    <row r="11" spans="1:5">
      <c r="A11" s="725" t="s">
        <v>274</v>
      </c>
      <c r="B11" s="726">
        <f>SUM(B12:B13)</f>
        <v>15337.510000000031</v>
      </c>
      <c r="C11" s="726">
        <f>SUM(C12:C14)</f>
        <v>293493.25</v>
      </c>
      <c r="D11" s="726">
        <f>B11-C11</f>
        <v>-278155.74</v>
      </c>
      <c r="E11" s="720"/>
    </row>
    <row r="12" spans="1:5" ht="39.6">
      <c r="A12" s="727" t="s">
        <v>275</v>
      </c>
      <c r="B12" s="728">
        <v>-52817.02</v>
      </c>
      <c r="C12" s="729">
        <v>-95251.61</v>
      </c>
      <c r="D12" s="728">
        <f>B12-C12</f>
        <v>42434.590000000004</v>
      </c>
      <c r="E12" s="730" t="s">
        <v>276</v>
      </c>
    </row>
    <row r="13" spans="1:5">
      <c r="A13" s="727" t="s">
        <v>277</v>
      </c>
      <c r="B13" s="728">
        <v>68154.530000000028</v>
      </c>
      <c r="C13" s="729">
        <v>388744.86</v>
      </c>
      <c r="D13" s="728">
        <f>B13-C13</f>
        <v>-320590.32999999996</v>
      </c>
      <c r="E13" s="730"/>
    </row>
    <row r="14" spans="1:5">
      <c r="A14" s="727"/>
      <c r="B14" s="728"/>
      <c r="C14" s="728"/>
      <c r="D14" s="728"/>
      <c r="E14" s="730"/>
    </row>
    <row r="15" spans="1:5">
      <c r="B15" s="723"/>
      <c r="C15" s="723"/>
      <c r="D15" s="723"/>
    </row>
    <row r="16" spans="1:5">
      <c r="A16" s="725" t="s">
        <v>278</v>
      </c>
      <c r="B16" s="726">
        <f>SUM(B17:B19)</f>
        <v>315111.8</v>
      </c>
      <c r="C16" s="726">
        <f>SUM(C17:C19)</f>
        <v>242119.02000000002</v>
      </c>
      <c r="D16" s="726">
        <f>B16-C16</f>
        <v>72992.77999999997</v>
      </c>
      <c r="E16" s="731"/>
    </row>
    <row r="17" spans="1:5">
      <c r="A17" s="727" t="s">
        <v>279</v>
      </c>
      <c r="B17" s="723">
        <v>295359.11</v>
      </c>
      <c r="C17" s="729">
        <v>218055.82</v>
      </c>
      <c r="D17" s="723">
        <f>B17-C17</f>
        <v>77303.289999999979</v>
      </c>
      <c r="E17" s="732"/>
    </row>
    <row r="18" spans="1:5" hidden="1">
      <c r="A18" s="716" t="s">
        <v>280</v>
      </c>
      <c r="B18" s="723"/>
      <c r="C18" s="729">
        <v>0</v>
      </c>
      <c r="D18" s="723">
        <f>B18-C26</f>
        <v>0</v>
      </c>
    </row>
    <row r="19" spans="1:5">
      <c r="A19" s="716" t="s">
        <v>281</v>
      </c>
      <c r="B19" s="723">
        <v>19752.689999999999</v>
      </c>
      <c r="C19" s="729">
        <v>24063.200000000001</v>
      </c>
      <c r="D19" s="723">
        <f>B19-C19</f>
        <v>-4310.510000000002</v>
      </c>
    </row>
    <row r="20" spans="1:5">
      <c r="B20" s="723"/>
      <c r="C20" s="723"/>
      <c r="D20" s="723"/>
    </row>
    <row r="21" spans="1:5">
      <c r="A21" s="725" t="s">
        <v>282</v>
      </c>
      <c r="B21" s="726">
        <f>SUM(B22:B24)</f>
        <v>6802.51</v>
      </c>
      <c r="C21" s="726">
        <f>SUM(C22:C24)</f>
        <v>8467.5</v>
      </c>
      <c r="D21" s="726">
        <f>B21-C21</f>
        <v>-1664.9899999999998</v>
      </c>
      <c r="E21" s="731"/>
    </row>
    <row r="22" spans="1:5">
      <c r="A22" s="716" t="s">
        <v>283</v>
      </c>
      <c r="B22" s="723">
        <v>6802.51</v>
      </c>
      <c r="C22" s="729">
        <v>8467.5</v>
      </c>
      <c r="D22" s="723">
        <f>B22-C22</f>
        <v>-1664.9899999999998</v>
      </c>
    </row>
    <row r="23" spans="1:5" hidden="1">
      <c r="A23" s="716" t="s">
        <v>284</v>
      </c>
      <c r="B23" s="723"/>
      <c r="C23" s="723"/>
      <c r="D23" s="723">
        <f>B23-C23</f>
        <v>0</v>
      </c>
    </row>
    <row r="24" spans="1:5">
      <c r="A24" s="716" t="s">
        <v>284</v>
      </c>
      <c r="C24" s="729">
        <v>0</v>
      </c>
      <c r="D24" s="723">
        <f>B24-C24</f>
        <v>0</v>
      </c>
    </row>
    <row r="25" spans="1:5">
      <c r="A25" s="733" t="s">
        <v>285</v>
      </c>
      <c r="B25" s="734">
        <f>B11+B16+B21+B8</f>
        <v>637251.82000000007</v>
      </c>
      <c r="C25" s="734">
        <f>C11+C16+C21+C8</f>
        <v>544079.77</v>
      </c>
      <c r="D25" s="734">
        <f>D11+D16+D21+D8</f>
        <v>93172.049999999988</v>
      </c>
    </row>
    <row r="26" spans="1:5">
      <c r="B26" s="723"/>
      <c r="C26" s="723"/>
      <c r="D26" s="723"/>
    </row>
    <row r="27" spans="1:5">
      <c r="A27" s="725" t="s">
        <v>286</v>
      </c>
      <c r="B27" s="726">
        <f>SUM(B28:B34)</f>
        <v>39600.53</v>
      </c>
      <c r="C27" s="726">
        <f>SUM(C28:C34)</f>
        <v>22623.58</v>
      </c>
      <c r="D27" s="726">
        <f t="shared" ref="D27:D34" si="0">B27-C27</f>
        <v>16976.949999999997</v>
      </c>
    </row>
    <row r="28" spans="1:5" hidden="1">
      <c r="A28" s="727" t="s">
        <v>287</v>
      </c>
      <c r="B28" s="728">
        <v>0</v>
      </c>
      <c r="C28" s="728">
        <v>0</v>
      </c>
      <c r="D28" s="723">
        <f t="shared" si="0"/>
        <v>0</v>
      </c>
      <c r="E28" s="735"/>
    </row>
    <row r="29" spans="1:5" hidden="1">
      <c r="A29" s="716" t="s">
        <v>288</v>
      </c>
      <c r="B29" s="723">
        <v>0</v>
      </c>
      <c r="C29" s="723">
        <v>0</v>
      </c>
      <c r="D29" s="723">
        <f t="shared" si="0"/>
        <v>0</v>
      </c>
      <c r="E29" s="736"/>
    </row>
    <row r="30" spans="1:5">
      <c r="A30" s="716" t="s">
        <v>289</v>
      </c>
      <c r="B30" s="723">
        <v>18493.72</v>
      </c>
      <c r="C30" s="729">
        <v>10086.91</v>
      </c>
      <c r="D30" s="723">
        <f t="shared" si="0"/>
        <v>8406.8100000000013</v>
      </c>
      <c r="E30" s="730"/>
    </row>
    <row r="31" spans="1:5">
      <c r="A31" s="716" t="s">
        <v>290</v>
      </c>
      <c r="B31" s="723">
        <v>21106.81</v>
      </c>
      <c r="C31" s="729">
        <v>12536.67</v>
      </c>
      <c r="D31" s="723">
        <f t="shared" si="0"/>
        <v>8570.1400000000012</v>
      </c>
      <c r="E31" s="730"/>
    </row>
    <row r="32" spans="1:5" hidden="1">
      <c r="A32" s="727" t="s">
        <v>291</v>
      </c>
      <c r="B32" s="723"/>
      <c r="C32" s="729">
        <v>0</v>
      </c>
      <c r="D32" s="723">
        <f t="shared" si="0"/>
        <v>0</v>
      </c>
      <c r="E32" s="730"/>
    </row>
    <row r="33" spans="1:6">
      <c r="A33" s="727" t="s">
        <v>292</v>
      </c>
      <c r="B33" s="723"/>
      <c r="C33" s="729">
        <v>0</v>
      </c>
      <c r="D33" s="723">
        <f t="shared" si="0"/>
        <v>0</v>
      </c>
      <c r="E33" s="730"/>
    </row>
    <row r="34" spans="1:6" ht="25.5" hidden="1" customHeight="1">
      <c r="A34" s="716" t="s">
        <v>293</v>
      </c>
      <c r="B34" s="723">
        <v>0</v>
      </c>
      <c r="C34" s="723">
        <v>0</v>
      </c>
      <c r="D34" s="723">
        <f t="shared" si="0"/>
        <v>0</v>
      </c>
    </row>
    <row r="35" spans="1:6" ht="3" customHeight="1">
      <c r="B35" s="723"/>
      <c r="C35" s="723"/>
      <c r="D35" s="723"/>
      <c r="E35" s="737"/>
    </row>
    <row r="36" spans="1:6" s="717" customFormat="1">
      <c r="A36" s="725" t="s">
        <v>294</v>
      </c>
      <c r="B36" s="726">
        <f>SUM(B37:B39)</f>
        <v>597651.29000000085</v>
      </c>
      <c r="C36" s="726">
        <f>SUM(C37:C39)</f>
        <v>521456.19000000006</v>
      </c>
      <c r="D36" s="726">
        <f>B36-C36</f>
        <v>76195.100000000792</v>
      </c>
    </row>
    <row r="37" spans="1:6" s="717" customFormat="1">
      <c r="A37" s="727" t="s">
        <v>295</v>
      </c>
      <c r="B37" s="728">
        <v>469263.19</v>
      </c>
      <c r="C37" s="729">
        <v>218013.24</v>
      </c>
      <c r="D37" s="723">
        <f>B37-C37</f>
        <v>251249.95</v>
      </c>
    </row>
    <row r="38" spans="1:6" s="717" customFormat="1">
      <c r="A38" s="727" t="s">
        <v>296</v>
      </c>
      <c r="B38" s="723">
        <v>166409.57999999999</v>
      </c>
      <c r="C38" s="729">
        <v>482193.34</v>
      </c>
      <c r="D38" s="723">
        <f>B38-C38</f>
        <v>-315783.76</v>
      </c>
    </row>
    <row r="39" spans="1:6" s="717" customFormat="1">
      <c r="A39" s="716" t="s">
        <v>297</v>
      </c>
      <c r="B39" s="723">
        <v>-38021.479999999188</v>
      </c>
      <c r="C39" s="729">
        <v>-178750.39</v>
      </c>
      <c r="D39" s="723">
        <f>B39-C39</f>
        <v>140728.91000000082</v>
      </c>
    </row>
    <row r="40" spans="1:6" s="717" customFormat="1">
      <c r="A40" s="716"/>
      <c r="B40" s="723"/>
      <c r="C40" s="723"/>
      <c r="D40" s="723"/>
    </row>
    <row r="41" spans="1:6" s="717" customFormat="1">
      <c r="A41" s="733" t="s">
        <v>298</v>
      </c>
      <c r="B41" s="734">
        <f>B27+B36</f>
        <v>637251.82000000088</v>
      </c>
      <c r="C41" s="734">
        <f>C27+C36</f>
        <v>544079.77</v>
      </c>
      <c r="D41" s="734">
        <f>B41-C41</f>
        <v>93172.050000000861</v>
      </c>
    </row>
    <row r="42" spans="1:6" s="717" customFormat="1">
      <c r="A42" s="716"/>
      <c r="B42" s="723"/>
      <c r="C42" s="723"/>
      <c r="D42" s="723"/>
      <c r="F42" s="731"/>
    </row>
    <row r="43" spans="1:6" s="717" customFormat="1">
      <c r="A43" s="716"/>
      <c r="B43" s="723"/>
      <c r="C43" s="723"/>
      <c r="D43" s="723"/>
    </row>
    <row r="44" spans="1:6" s="717" customFormat="1" hidden="1">
      <c r="A44" s="716" t="s">
        <v>299</v>
      </c>
      <c r="B44" s="723">
        <f>B25-B41</f>
        <v>0</v>
      </c>
      <c r="C44" s="723">
        <f>C25-C41</f>
        <v>0</v>
      </c>
      <c r="D44" s="723">
        <f>B44-C44</f>
        <v>0</v>
      </c>
    </row>
    <row r="45" spans="1:6" s="717" customFormat="1">
      <c r="A45" s="716"/>
      <c r="B45" s="738">
        <f>B25-B41</f>
        <v>0</v>
      </c>
      <c r="C45" s="738">
        <f>C25-C41</f>
        <v>0</v>
      </c>
      <c r="D45" s="716"/>
    </row>
    <row r="46" spans="1:6" s="717" customFormat="1">
      <c r="A46" s="718"/>
      <c r="B46" s="738"/>
      <c r="C46" s="738"/>
      <c r="D46" s="723"/>
    </row>
    <row r="47" spans="1:6" s="717" customFormat="1">
      <c r="A47" s="716"/>
      <c r="B47" s="738"/>
      <c r="C47" s="738"/>
      <c r="D47" s="716"/>
    </row>
    <row r="48" spans="1:6" s="717" customFormat="1">
      <c r="A48" s="718"/>
      <c r="B48" s="739"/>
      <c r="C48" s="739"/>
      <c r="D48" s="716"/>
    </row>
  </sheetData>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C6F-6484-4399-8016-CD4B9697F42B}">
  <dimension ref="B2:C29"/>
  <sheetViews>
    <sheetView workbookViewId="0">
      <selection activeCell="B23" sqref="B23"/>
    </sheetView>
  </sheetViews>
  <sheetFormatPr defaultRowHeight="14.4"/>
  <cols>
    <col min="1" max="1" width="8.88671875" style="354"/>
    <col min="2" max="2" width="40.88671875" style="354" customWidth="1"/>
    <col min="3" max="3" width="12.6640625" style="354" customWidth="1"/>
    <col min="4" max="16384" width="8.88671875" style="354"/>
  </cols>
  <sheetData>
    <row r="2" spans="2:3">
      <c r="B2" s="352" t="s">
        <v>4</v>
      </c>
      <c r="C2" s="353"/>
    </row>
    <row r="3" spans="2:3">
      <c r="B3" s="353"/>
      <c r="C3" s="353"/>
    </row>
    <row r="4" spans="2:3">
      <c r="B4" s="355" t="s">
        <v>560</v>
      </c>
      <c r="C4" s="353"/>
    </row>
    <row r="5" spans="2:3">
      <c r="B5" s="353"/>
      <c r="C5" s="353"/>
    </row>
    <row r="6" spans="2:3">
      <c r="B6" s="353"/>
      <c r="C6" s="353"/>
    </row>
    <row r="7" spans="2:3">
      <c r="B7" s="353" t="s">
        <v>300</v>
      </c>
      <c r="C7" s="356">
        <f>'Strata 125 BS Nov 2022 '!B37</f>
        <v>469263.19</v>
      </c>
    </row>
    <row r="8" spans="2:3">
      <c r="B8" s="357" t="s">
        <v>301</v>
      </c>
      <c r="C8" s="356">
        <v>-300000</v>
      </c>
    </row>
    <row r="9" spans="2:3">
      <c r="B9" s="359" t="s">
        <v>302</v>
      </c>
      <c r="C9" s="360">
        <f>SUM(C7:C8)</f>
        <v>169263.19</v>
      </c>
    </row>
    <row r="10" spans="2:3">
      <c r="B10" s="353"/>
      <c r="C10" s="356"/>
    </row>
    <row r="11" spans="2:3">
      <c r="B11" s="353" t="s">
        <v>303</v>
      </c>
      <c r="C11" s="356">
        <f>-'Strata 125 BS Nov 2022 '!B16</f>
        <v>-315111.8</v>
      </c>
    </row>
    <row r="12" spans="2:3">
      <c r="B12" s="353" t="s">
        <v>304</v>
      </c>
      <c r="C12" s="356">
        <f>'Strata 125 BS Nov 2022 '!B38</f>
        <v>166409.57999999999</v>
      </c>
    </row>
    <row r="13" spans="2:3">
      <c r="B13" s="353" t="s">
        <v>305</v>
      </c>
      <c r="C13" s="356">
        <f>'Strata 125 BS Nov 2022 '!B39</f>
        <v>-38021.479999999188</v>
      </c>
    </row>
    <row r="14" spans="2:3">
      <c r="B14" s="353"/>
      <c r="C14" s="356">
        <v>0</v>
      </c>
    </row>
    <row r="15" spans="2:3">
      <c r="B15" s="357"/>
      <c r="C15" s="358">
        <v>0</v>
      </c>
    </row>
    <row r="16" spans="2:3">
      <c r="B16" s="359" t="s">
        <v>306</v>
      </c>
      <c r="C16" s="360">
        <f>SUM(C11:C15)</f>
        <v>-186723.6999999992</v>
      </c>
    </row>
    <row r="17" spans="2:3" ht="15" thickBot="1">
      <c r="B17" s="353"/>
      <c r="C17" s="356"/>
    </row>
    <row r="18" spans="2:3" ht="15" thickTop="1">
      <c r="B18" s="361" t="s">
        <v>307</v>
      </c>
      <c r="C18" s="362">
        <f>C9+C16</f>
        <v>-17460.509999999194</v>
      </c>
    </row>
    <row r="19" spans="2:3" ht="15" thickBot="1">
      <c r="B19" s="363" t="s">
        <v>308</v>
      </c>
      <c r="C19" s="364">
        <v>0</v>
      </c>
    </row>
    <row r="20" spans="2:3" ht="15" thickTop="1">
      <c r="B20" s="353"/>
      <c r="C20" s="356"/>
    </row>
    <row r="21" spans="2:3">
      <c r="B21" s="353"/>
      <c r="C21" s="356"/>
    </row>
    <row r="22" spans="2:3">
      <c r="B22" s="353"/>
      <c r="C22" s="356"/>
    </row>
    <row r="23" spans="2:3">
      <c r="B23" s="353"/>
      <c r="C23" s="356"/>
    </row>
    <row r="24" spans="2:3">
      <c r="C24" s="365"/>
    </row>
    <row r="25" spans="2:3">
      <c r="C25" s="366"/>
    </row>
    <row r="26" spans="2:3">
      <c r="C26" s="366"/>
    </row>
    <row r="27" spans="2:3">
      <c r="C27" s="366"/>
    </row>
    <row r="28" spans="2:3">
      <c r="C28" s="366"/>
    </row>
    <row r="29" spans="2:3">
      <c r="C29" s="36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799DC-B763-4125-A670-83A4C7D2B4A3}">
  <dimension ref="A1:AK1712"/>
  <sheetViews>
    <sheetView tabSelected="1" zoomScale="90" zoomScaleNormal="90" zoomScaleSheetLayoutView="70" workbookViewId="0">
      <pane xSplit="4" ySplit="12" topLeftCell="E13" activePane="bottomRight" state="frozen"/>
      <selection pane="topRight" activeCell="E1" sqref="E1"/>
      <selection pane="bottomLeft" activeCell="A13" sqref="A13"/>
      <selection pane="bottomRight" activeCell="K58" sqref="K58"/>
    </sheetView>
  </sheetViews>
  <sheetFormatPr defaultColWidth="5.6640625" defaultRowHeight="13.8"/>
  <cols>
    <col min="1" max="1" width="1.6640625" style="10" customWidth="1"/>
    <col min="2" max="2" width="2.33203125" style="122" customWidth="1"/>
    <col min="3" max="3" width="33.33203125" style="122" customWidth="1"/>
    <col min="4" max="4" width="2.33203125" style="10" bestFit="1" customWidth="1"/>
    <col min="5" max="5" width="11.6640625" style="122" customWidth="1"/>
    <col min="6" max="6" width="7.88671875" style="10" hidden="1" customWidth="1"/>
    <col min="7" max="7" width="11.6640625" style="122" customWidth="1"/>
    <col min="8" max="8" width="7.88671875" style="10" hidden="1" customWidth="1"/>
    <col min="9" max="9" width="11.6640625" style="122" customWidth="1"/>
    <col min="10" max="10" width="7.88671875" style="10" hidden="1" customWidth="1"/>
    <col min="11" max="11" width="11.6640625" style="122" customWidth="1"/>
    <col min="12" max="12" width="7.88671875" style="10" hidden="1" customWidth="1"/>
    <col min="13" max="13" width="14.5546875" style="122" customWidth="1"/>
    <col min="14" max="14" width="7.88671875" style="10" hidden="1" customWidth="1"/>
    <col min="15" max="15" width="14.5546875" style="122" customWidth="1"/>
    <col min="16" max="16" width="7.88671875" style="10" hidden="1" customWidth="1"/>
    <col min="17" max="17" width="14.5546875" style="122" customWidth="1"/>
    <col min="18" max="18" width="7.88671875" style="10" hidden="1" customWidth="1"/>
    <col min="19" max="19" width="9.77734375" style="122" bestFit="1" customWidth="1"/>
    <col min="20" max="21" width="5.6640625" style="122" customWidth="1"/>
    <col min="22" max="22" width="10.109375" style="122" bestFit="1" customWidth="1"/>
    <col min="23" max="32" width="5.6640625" style="122" customWidth="1"/>
    <col min="33" max="256" width="5.6640625" style="122"/>
    <col min="257" max="257" width="1.6640625" style="122" customWidth="1"/>
    <col min="258" max="258" width="2.33203125" style="122" customWidth="1"/>
    <col min="259" max="259" width="33.33203125" style="122" customWidth="1"/>
    <col min="260" max="260" width="2.33203125" style="122" bestFit="1" customWidth="1"/>
    <col min="261" max="261" width="11.6640625" style="122" customWidth="1"/>
    <col min="262" max="262" width="7.88671875" style="122" customWidth="1"/>
    <col min="263" max="263" width="11.6640625" style="122" customWidth="1"/>
    <col min="264" max="264" width="7.88671875" style="122" customWidth="1"/>
    <col min="265" max="265" width="11.6640625" style="122" customWidth="1"/>
    <col min="266" max="266" width="7.88671875" style="122" customWidth="1"/>
    <col min="267" max="267" width="11.6640625" style="122" customWidth="1"/>
    <col min="268" max="268" width="7.88671875" style="122" customWidth="1"/>
    <col min="269" max="269" width="14.5546875" style="122" customWidth="1"/>
    <col min="270" max="270" width="7.88671875" style="122" customWidth="1"/>
    <col min="271" max="271" width="14.5546875" style="122" customWidth="1"/>
    <col min="272" max="272" width="7.88671875" style="122" customWidth="1"/>
    <col min="273" max="273" width="14.5546875" style="122" customWidth="1"/>
    <col min="274" max="274" width="7.88671875" style="122" customWidth="1"/>
    <col min="275" max="278" width="5.6640625" style="122"/>
    <col min="279" max="279" width="12" style="122" customWidth="1"/>
    <col min="280" max="512" width="5.6640625" style="122"/>
    <col min="513" max="513" width="1.6640625" style="122" customWidth="1"/>
    <col min="514" max="514" width="2.33203125" style="122" customWidth="1"/>
    <col min="515" max="515" width="33.33203125" style="122" customWidth="1"/>
    <col min="516" max="516" width="2.33203125" style="122" bestFit="1" customWidth="1"/>
    <col min="517" max="517" width="11.6640625" style="122" customWidth="1"/>
    <col min="518" max="518" width="7.88671875" style="122" customWidth="1"/>
    <col min="519" max="519" width="11.6640625" style="122" customWidth="1"/>
    <col min="520" max="520" width="7.88671875" style="122" customWidth="1"/>
    <col min="521" max="521" width="11.6640625" style="122" customWidth="1"/>
    <col min="522" max="522" width="7.88671875" style="122" customWidth="1"/>
    <col min="523" max="523" width="11.6640625" style="122" customWidth="1"/>
    <col min="524" max="524" width="7.88671875" style="122" customWidth="1"/>
    <col min="525" max="525" width="14.5546875" style="122" customWidth="1"/>
    <col min="526" max="526" width="7.88671875" style="122" customWidth="1"/>
    <col min="527" max="527" width="14.5546875" style="122" customWidth="1"/>
    <col min="528" max="528" width="7.88671875" style="122" customWidth="1"/>
    <col min="529" max="529" width="14.5546875" style="122" customWidth="1"/>
    <col min="530" max="530" width="7.88671875" style="122" customWidth="1"/>
    <col min="531" max="534" width="5.6640625" style="122"/>
    <col min="535" max="535" width="12" style="122" customWidth="1"/>
    <col min="536" max="768" width="5.6640625" style="122"/>
    <col min="769" max="769" width="1.6640625" style="122" customWidth="1"/>
    <col min="770" max="770" width="2.33203125" style="122" customWidth="1"/>
    <col min="771" max="771" width="33.33203125" style="122" customWidth="1"/>
    <col min="772" max="772" width="2.33203125" style="122" bestFit="1" customWidth="1"/>
    <col min="773" max="773" width="11.6640625" style="122" customWidth="1"/>
    <col min="774" max="774" width="7.88671875" style="122" customWidth="1"/>
    <col min="775" max="775" width="11.6640625" style="122" customWidth="1"/>
    <col min="776" max="776" width="7.88671875" style="122" customWidth="1"/>
    <col min="777" max="777" width="11.6640625" style="122" customWidth="1"/>
    <col min="778" max="778" width="7.88671875" style="122" customWidth="1"/>
    <col min="779" max="779" width="11.6640625" style="122" customWidth="1"/>
    <col min="780" max="780" width="7.88671875" style="122" customWidth="1"/>
    <col min="781" max="781" width="14.5546875" style="122" customWidth="1"/>
    <col min="782" max="782" width="7.88671875" style="122" customWidth="1"/>
    <col min="783" max="783" width="14.5546875" style="122" customWidth="1"/>
    <col min="784" max="784" width="7.88671875" style="122" customWidth="1"/>
    <col min="785" max="785" width="14.5546875" style="122" customWidth="1"/>
    <col min="786" max="786" width="7.88671875" style="122" customWidth="1"/>
    <col min="787" max="790" width="5.6640625" style="122"/>
    <col min="791" max="791" width="12" style="122" customWidth="1"/>
    <col min="792" max="1024" width="5.6640625" style="122"/>
    <col min="1025" max="1025" width="1.6640625" style="122" customWidth="1"/>
    <col min="1026" max="1026" width="2.33203125" style="122" customWidth="1"/>
    <col min="1027" max="1027" width="33.33203125" style="122" customWidth="1"/>
    <col min="1028" max="1028" width="2.33203125" style="122" bestFit="1" customWidth="1"/>
    <col min="1029" max="1029" width="11.6640625" style="122" customWidth="1"/>
    <col min="1030" max="1030" width="7.88671875" style="122" customWidth="1"/>
    <col min="1031" max="1031" width="11.6640625" style="122" customWidth="1"/>
    <col min="1032" max="1032" width="7.88671875" style="122" customWidth="1"/>
    <col min="1033" max="1033" width="11.6640625" style="122" customWidth="1"/>
    <col min="1034" max="1034" width="7.88671875" style="122" customWidth="1"/>
    <col min="1035" max="1035" width="11.6640625" style="122" customWidth="1"/>
    <col min="1036" max="1036" width="7.88671875" style="122" customWidth="1"/>
    <col min="1037" max="1037" width="14.5546875" style="122" customWidth="1"/>
    <col min="1038" max="1038" width="7.88671875" style="122" customWidth="1"/>
    <col min="1039" max="1039" width="14.5546875" style="122" customWidth="1"/>
    <col min="1040" max="1040" width="7.88671875" style="122" customWidth="1"/>
    <col min="1041" max="1041" width="14.5546875" style="122" customWidth="1"/>
    <col min="1042" max="1042" width="7.88671875" style="122" customWidth="1"/>
    <col min="1043" max="1046" width="5.6640625" style="122"/>
    <col min="1047" max="1047" width="12" style="122" customWidth="1"/>
    <col min="1048" max="1280" width="5.6640625" style="122"/>
    <col min="1281" max="1281" width="1.6640625" style="122" customWidth="1"/>
    <col min="1282" max="1282" width="2.33203125" style="122" customWidth="1"/>
    <col min="1283" max="1283" width="33.33203125" style="122" customWidth="1"/>
    <col min="1284" max="1284" width="2.33203125" style="122" bestFit="1" customWidth="1"/>
    <col min="1285" max="1285" width="11.6640625" style="122" customWidth="1"/>
    <col min="1286" max="1286" width="7.88671875" style="122" customWidth="1"/>
    <col min="1287" max="1287" width="11.6640625" style="122" customWidth="1"/>
    <col min="1288" max="1288" width="7.88671875" style="122" customWidth="1"/>
    <col min="1289" max="1289" width="11.6640625" style="122" customWidth="1"/>
    <col min="1290" max="1290" width="7.88671875" style="122" customWidth="1"/>
    <col min="1291" max="1291" width="11.6640625" style="122" customWidth="1"/>
    <col min="1292" max="1292" width="7.88671875" style="122" customWidth="1"/>
    <col min="1293" max="1293" width="14.5546875" style="122" customWidth="1"/>
    <col min="1294" max="1294" width="7.88671875" style="122" customWidth="1"/>
    <col min="1295" max="1295" width="14.5546875" style="122" customWidth="1"/>
    <col min="1296" max="1296" width="7.88671875" style="122" customWidth="1"/>
    <col min="1297" max="1297" width="14.5546875" style="122" customWidth="1"/>
    <col min="1298" max="1298" width="7.88671875" style="122" customWidth="1"/>
    <col min="1299" max="1302" width="5.6640625" style="122"/>
    <col min="1303" max="1303" width="12" style="122" customWidth="1"/>
    <col min="1304" max="1536" width="5.6640625" style="122"/>
    <col min="1537" max="1537" width="1.6640625" style="122" customWidth="1"/>
    <col min="1538" max="1538" width="2.33203125" style="122" customWidth="1"/>
    <col min="1539" max="1539" width="33.33203125" style="122" customWidth="1"/>
    <col min="1540" max="1540" width="2.33203125" style="122" bestFit="1" customWidth="1"/>
    <col min="1541" max="1541" width="11.6640625" style="122" customWidth="1"/>
    <col min="1542" max="1542" width="7.88671875" style="122" customWidth="1"/>
    <col min="1543" max="1543" width="11.6640625" style="122" customWidth="1"/>
    <col min="1544" max="1544" width="7.88671875" style="122" customWidth="1"/>
    <col min="1545" max="1545" width="11.6640625" style="122" customWidth="1"/>
    <col min="1546" max="1546" width="7.88671875" style="122" customWidth="1"/>
    <col min="1547" max="1547" width="11.6640625" style="122" customWidth="1"/>
    <col min="1548" max="1548" width="7.88671875" style="122" customWidth="1"/>
    <col min="1549" max="1549" width="14.5546875" style="122" customWidth="1"/>
    <col min="1550" max="1550" width="7.88671875" style="122" customWidth="1"/>
    <col min="1551" max="1551" width="14.5546875" style="122" customWidth="1"/>
    <col min="1552" max="1552" width="7.88671875" style="122" customWidth="1"/>
    <col min="1553" max="1553" width="14.5546875" style="122" customWidth="1"/>
    <col min="1554" max="1554" width="7.88671875" style="122" customWidth="1"/>
    <col min="1555" max="1558" width="5.6640625" style="122"/>
    <col min="1559" max="1559" width="12" style="122" customWidth="1"/>
    <col min="1560" max="1792" width="5.6640625" style="122"/>
    <col min="1793" max="1793" width="1.6640625" style="122" customWidth="1"/>
    <col min="1794" max="1794" width="2.33203125" style="122" customWidth="1"/>
    <col min="1795" max="1795" width="33.33203125" style="122" customWidth="1"/>
    <col min="1796" max="1796" width="2.33203125" style="122" bestFit="1" customWidth="1"/>
    <col min="1797" max="1797" width="11.6640625" style="122" customWidth="1"/>
    <col min="1798" max="1798" width="7.88671875" style="122" customWidth="1"/>
    <col min="1799" max="1799" width="11.6640625" style="122" customWidth="1"/>
    <col min="1800" max="1800" width="7.88671875" style="122" customWidth="1"/>
    <col min="1801" max="1801" width="11.6640625" style="122" customWidth="1"/>
    <col min="1802" max="1802" width="7.88671875" style="122" customWidth="1"/>
    <col min="1803" max="1803" width="11.6640625" style="122" customWidth="1"/>
    <col min="1804" max="1804" width="7.88671875" style="122" customWidth="1"/>
    <col min="1805" max="1805" width="14.5546875" style="122" customWidth="1"/>
    <col min="1806" max="1806" width="7.88671875" style="122" customWidth="1"/>
    <col min="1807" max="1807" width="14.5546875" style="122" customWidth="1"/>
    <col min="1808" max="1808" width="7.88671875" style="122" customWidth="1"/>
    <col min="1809" max="1809" width="14.5546875" style="122" customWidth="1"/>
    <col min="1810" max="1810" width="7.88671875" style="122" customWidth="1"/>
    <col min="1811" max="1814" width="5.6640625" style="122"/>
    <col min="1815" max="1815" width="12" style="122" customWidth="1"/>
    <col min="1816" max="2048" width="5.6640625" style="122"/>
    <col min="2049" max="2049" width="1.6640625" style="122" customWidth="1"/>
    <col min="2050" max="2050" width="2.33203125" style="122" customWidth="1"/>
    <col min="2051" max="2051" width="33.33203125" style="122" customWidth="1"/>
    <col min="2052" max="2052" width="2.33203125" style="122" bestFit="1" customWidth="1"/>
    <col min="2053" max="2053" width="11.6640625" style="122" customWidth="1"/>
    <col min="2054" max="2054" width="7.88671875" style="122" customWidth="1"/>
    <col min="2055" max="2055" width="11.6640625" style="122" customWidth="1"/>
    <col min="2056" max="2056" width="7.88671875" style="122" customWidth="1"/>
    <col min="2057" max="2057" width="11.6640625" style="122" customWidth="1"/>
    <col min="2058" max="2058" width="7.88671875" style="122" customWidth="1"/>
    <col min="2059" max="2059" width="11.6640625" style="122" customWidth="1"/>
    <col min="2060" max="2060" width="7.88671875" style="122" customWidth="1"/>
    <col min="2061" max="2061" width="14.5546875" style="122" customWidth="1"/>
    <col min="2062" max="2062" width="7.88671875" style="122" customWidth="1"/>
    <col min="2063" max="2063" width="14.5546875" style="122" customWidth="1"/>
    <col min="2064" max="2064" width="7.88671875" style="122" customWidth="1"/>
    <col min="2065" max="2065" width="14.5546875" style="122" customWidth="1"/>
    <col min="2066" max="2066" width="7.88671875" style="122" customWidth="1"/>
    <col min="2067" max="2070" width="5.6640625" style="122"/>
    <col min="2071" max="2071" width="12" style="122" customWidth="1"/>
    <col min="2072" max="2304" width="5.6640625" style="122"/>
    <col min="2305" max="2305" width="1.6640625" style="122" customWidth="1"/>
    <col min="2306" max="2306" width="2.33203125" style="122" customWidth="1"/>
    <col min="2307" max="2307" width="33.33203125" style="122" customWidth="1"/>
    <col min="2308" max="2308" width="2.33203125" style="122" bestFit="1" customWidth="1"/>
    <col min="2309" max="2309" width="11.6640625" style="122" customWidth="1"/>
    <col min="2310" max="2310" width="7.88671875" style="122" customWidth="1"/>
    <col min="2311" max="2311" width="11.6640625" style="122" customWidth="1"/>
    <col min="2312" max="2312" width="7.88671875" style="122" customWidth="1"/>
    <col min="2313" max="2313" width="11.6640625" style="122" customWidth="1"/>
    <col min="2314" max="2314" width="7.88671875" style="122" customWidth="1"/>
    <col min="2315" max="2315" width="11.6640625" style="122" customWidth="1"/>
    <col min="2316" max="2316" width="7.88671875" style="122" customWidth="1"/>
    <col min="2317" max="2317" width="14.5546875" style="122" customWidth="1"/>
    <col min="2318" max="2318" width="7.88671875" style="122" customWidth="1"/>
    <col min="2319" max="2319" width="14.5546875" style="122" customWidth="1"/>
    <col min="2320" max="2320" width="7.88671875" style="122" customWidth="1"/>
    <col min="2321" max="2321" width="14.5546875" style="122" customWidth="1"/>
    <col min="2322" max="2322" width="7.88671875" style="122" customWidth="1"/>
    <col min="2323" max="2326" width="5.6640625" style="122"/>
    <col min="2327" max="2327" width="12" style="122" customWidth="1"/>
    <col min="2328" max="2560" width="5.6640625" style="122"/>
    <col min="2561" max="2561" width="1.6640625" style="122" customWidth="1"/>
    <col min="2562" max="2562" width="2.33203125" style="122" customWidth="1"/>
    <col min="2563" max="2563" width="33.33203125" style="122" customWidth="1"/>
    <col min="2564" max="2564" width="2.33203125" style="122" bestFit="1" customWidth="1"/>
    <col min="2565" max="2565" width="11.6640625" style="122" customWidth="1"/>
    <col min="2566" max="2566" width="7.88671875" style="122" customWidth="1"/>
    <col min="2567" max="2567" width="11.6640625" style="122" customWidth="1"/>
    <col min="2568" max="2568" width="7.88671875" style="122" customWidth="1"/>
    <col min="2569" max="2569" width="11.6640625" style="122" customWidth="1"/>
    <col min="2570" max="2570" width="7.88671875" style="122" customWidth="1"/>
    <col min="2571" max="2571" width="11.6640625" style="122" customWidth="1"/>
    <col min="2572" max="2572" width="7.88671875" style="122" customWidth="1"/>
    <col min="2573" max="2573" width="14.5546875" style="122" customWidth="1"/>
    <col min="2574" max="2574" width="7.88671875" style="122" customWidth="1"/>
    <col min="2575" max="2575" width="14.5546875" style="122" customWidth="1"/>
    <col min="2576" max="2576" width="7.88671875" style="122" customWidth="1"/>
    <col min="2577" max="2577" width="14.5546875" style="122" customWidth="1"/>
    <col min="2578" max="2578" width="7.88671875" style="122" customWidth="1"/>
    <col min="2579" max="2582" width="5.6640625" style="122"/>
    <col min="2583" max="2583" width="12" style="122" customWidth="1"/>
    <col min="2584" max="2816" width="5.6640625" style="122"/>
    <col min="2817" max="2817" width="1.6640625" style="122" customWidth="1"/>
    <col min="2818" max="2818" width="2.33203125" style="122" customWidth="1"/>
    <col min="2819" max="2819" width="33.33203125" style="122" customWidth="1"/>
    <col min="2820" max="2820" width="2.33203125" style="122" bestFit="1" customWidth="1"/>
    <col min="2821" max="2821" width="11.6640625" style="122" customWidth="1"/>
    <col min="2822" max="2822" width="7.88671875" style="122" customWidth="1"/>
    <col min="2823" max="2823" width="11.6640625" style="122" customWidth="1"/>
    <col min="2824" max="2824" width="7.88671875" style="122" customWidth="1"/>
    <col min="2825" max="2825" width="11.6640625" style="122" customWidth="1"/>
    <col min="2826" max="2826" width="7.88671875" style="122" customWidth="1"/>
    <col min="2827" max="2827" width="11.6640625" style="122" customWidth="1"/>
    <col min="2828" max="2828" width="7.88671875" style="122" customWidth="1"/>
    <col min="2829" max="2829" width="14.5546875" style="122" customWidth="1"/>
    <col min="2830" max="2830" width="7.88671875" style="122" customWidth="1"/>
    <col min="2831" max="2831" width="14.5546875" style="122" customWidth="1"/>
    <col min="2832" max="2832" width="7.88671875" style="122" customWidth="1"/>
    <col min="2833" max="2833" width="14.5546875" style="122" customWidth="1"/>
    <col min="2834" max="2834" width="7.88671875" style="122" customWidth="1"/>
    <col min="2835" max="2838" width="5.6640625" style="122"/>
    <col min="2839" max="2839" width="12" style="122" customWidth="1"/>
    <col min="2840" max="3072" width="5.6640625" style="122"/>
    <col min="3073" max="3073" width="1.6640625" style="122" customWidth="1"/>
    <col min="3074" max="3074" width="2.33203125" style="122" customWidth="1"/>
    <col min="3075" max="3075" width="33.33203125" style="122" customWidth="1"/>
    <col min="3076" max="3076" width="2.33203125" style="122" bestFit="1" customWidth="1"/>
    <col min="3077" max="3077" width="11.6640625" style="122" customWidth="1"/>
    <col min="3078" max="3078" width="7.88671875" style="122" customWidth="1"/>
    <col min="3079" max="3079" width="11.6640625" style="122" customWidth="1"/>
    <col min="3080" max="3080" width="7.88671875" style="122" customWidth="1"/>
    <col min="3081" max="3081" width="11.6640625" style="122" customWidth="1"/>
    <col min="3082" max="3082" width="7.88671875" style="122" customWidth="1"/>
    <col min="3083" max="3083" width="11.6640625" style="122" customWidth="1"/>
    <col min="3084" max="3084" width="7.88671875" style="122" customWidth="1"/>
    <col min="3085" max="3085" width="14.5546875" style="122" customWidth="1"/>
    <col min="3086" max="3086" width="7.88671875" style="122" customWidth="1"/>
    <col min="3087" max="3087" width="14.5546875" style="122" customWidth="1"/>
    <col min="3088" max="3088" width="7.88671875" style="122" customWidth="1"/>
    <col min="3089" max="3089" width="14.5546875" style="122" customWidth="1"/>
    <col min="3090" max="3090" width="7.88671875" style="122" customWidth="1"/>
    <col min="3091" max="3094" width="5.6640625" style="122"/>
    <col min="3095" max="3095" width="12" style="122" customWidth="1"/>
    <col min="3096" max="3328" width="5.6640625" style="122"/>
    <col min="3329" max="3329" width="1.6640625" style="122" customWidth="1"/>
    <col min="3330" max="3330" width="2.33203125" style="122" customWidth="1"/>
    <col min="3331" max="3331" width="33.33203125" style="122" customWidth="1"/>
    <col min="3332" max="3332" width="2.33203125" style="122" bestFit="1" customWidth="1"/>
    <col min="3333" max="3333" width="11.6640625" style="122" customWidth="1"/>
    <col min="3334" max="3334" width="7.88671875" style="122" customWidth="1"/>
    <col min="3335" max="3335" width="11.6640625" style="122" customWidth="1"/>
    <col min="3336" max="3336" width="7.88671875" style="122" customWidth="1"/>
    <col min="3337" max="3337" width="11.6640625" style="122" customWidth="1"/>
    <col min="3338" max="3338" width="7.88671875" style="122" customWidth="1"/>
    <col min="3339" max="3339" width="11.6640625" style="122" customWidth="1"/>
    <col min="3340" max="3340" width="7.88671875" style="122" customWidth="1"/>
    <col min="3341" max="3341" width="14.5546875" style="122" customWidth="1"/>
    <col min="3342" max="3342" width="7.88671875" style="122" customWidth="1"/>
    <col min="3343" max="3343" width="14.5546875" style="122" customWidth="1"/>
    <col min="3344" max="3344" width="7.88671875" style="122" customWidth="1"/>
    <col min="3345" max="3345" width="14.5546875" style="122" customWidth="1"/>
    <col min="3346" max="3346" width="7.88671875" style="122" customWidth="1"/>
    <col min="3347" max="3350" width="5.6640625" style="122"/>
    <col min="3351" max="3351" width="12" style="122" customWidth="1"/>
    <col min="3352" max="3584" width="5.6640625" style="122"/>
    <col min="3585" max="3585" width="1.6640625" style="122" customWidth="1"/>
    <col min="3586" max="3586" width="2.33203125" style="122" customWidth="1"/>
    <col min="3587" max="3587" width="33.33203125" style="122" customWidth="1"/>
    <col min="3588" max="3588" width="2.33203125" style="122" bestFit="1" customWidth="1"/>
    <col min="3589" max="3589" width="11.6640625" style="122" customWidth="1"/>
    <col min="3590" max="3590" width="7.88671875" style="122" customWidth="1"/>
    <col min="3591" max="3591" width="11.6640625" style="122" customWidth="1"/>
    <col min="3592" max="3592" width="7.88671875" style="122" customWidth="1"/>
    <col min="3593" max="3593" width="11.6640625" style="122" customWidth="1"/>
    <col min="3594" max="3594" width="7.88671875" style="122" customWidth="1"/>
    <col min="3595" max="3595" width="11.6640625" style="122" customWidth="1"/>
    <col min="3596" max="3596" width="7.88671875" style="122" customWidth="1"/>
    <col min="3597" max="3597" width="14.5546875" style="122" customWidth="1"/>
    <col min="3598" max="3598" width="7.88671875" style="122" customWidth="1"/>
    <col min="3599" max="3599" width="14.5546875" style="122" customWidth="1"/>
    <col min="3600" max="3600" width="7.88671875" style="122" customWidth="1"/>
    <col min="3601" max="3601" width="14.5546875" style="122" customWidth="1"/>
    <col min="3602" max="3602" width="7.88671875" style="122" customWidth="1"/>
    <col min="3603" max="3606" width="5.6640625" style="122"/>
    <col min="3607" max="3607" width="12" style="122" customWidth="1"/>
    <col min="3608" max="3840" width="5.6640625" style="122"/>
    <col min="3841" max="3841" width="1.6640625" style="122" customWidth="1"/>
    <col min="3842" max="3842" width="2.33203125" style="122" customWidth="1"/>
    <col min="3843" max="3843" width="33.33203125" style="122" customWidth="1"/>
    <col min="3844" max="3844" width="2.33203125" style="122" bestFit="1" customWidth="1"/>
    <col min="3845" max="3845" width="11.6640625" style="122" customWidth="1"/>
    <col min="3846" max="3846" width="7.88671875" style="122" customWidth="1"/>
    <col min="3847" max="3847" width="11.6640625" style="122" customWidth="1"/>
    <col min="3848" max="3848" width="7.88671875" style="122" customWidth="1"/>
    <col min="3849" max="3849" width="11.6640625" style="122" customWidth="1"/>
    <col min="3850" max="3850" width="7.88671875" style="122" customWidth="1"/>
    <col min="3851" max="3851" width="11.6640625" style="122" customWidth="1"/>
    <col min="3852" max="3852" width="7.88671875" style="122" customWidth="1"/>
    <col min="3853" max="3853" width="14.5546875" style="122" customWidth="1"/>
    <col min="3854" max="3854" width="7.88671875" style="122" customWidth="1"/>
    <col min="3855" max="3855" width="14.5546875" style="122" customWidth="1"/>
    <col min="3856" max="3856" width="7.88671875" style="122" customWidth="1"/>
    <col min="3857" max="3857" width="14.5546875" style="122" customWidth="1"/>
    <col min="3858" max="3858" width="7.88671875" style="122" customWidth="1"/>
    <col min="3859" max="3862" width="5.6640625" style="122"/>
    <col min="3863" max="3863" width="12" style="122" customWidth="1"/>
    <col min="3864" max="4096" width="5.6640625" style="122"/>
    <col min="4097" max="4097" width="1.6640625" style="122" customWidth="1"/>
    <col min="4098" max="4098" width="2.33203125" style="122" customWidth="1"/>
    <col min="4099" max="4099" width="33.33203125" style="122" customWidth="1"/>
    <col min="4100" max="4100" width="2.33203125" style="122" bestFit="1" customWidth="1"/>
    <col min="4101" max="4101" width="11.6640625" style="122" customWidth="1"/>
    <col min="4102" max="4102" width="7.88671875" style="122" customWidth="1"/>
    <col min="4103" max="4103" width="11.6640625" style="122" customWidth="1"/>
    <col min="4104" max="4104" width="7.88671875" style="122" customWidth="1"/>
    <col min="4105" max="4105" width="11.6640625" style="122" customWidth="1"/>
    <col min="4106" max="4106" width="7.88671875" style="122" customWidth="1"/>
    <col min="4107" max="4107" width="11.6640625" style="122" customWidth="1"/>
    <col min="4108" max="4108" width="7.88671875" style="122" customWidth="1"/>
    <col min="4109" max="4109" width="14.5546875" style="122" customWidth="1"/>
    <col min="4110" max="4110" width="7.88671875" style="122" customWidth="1"/>
    <col min="4111" max="4111" width="14.5546875" style="122" customWidth="1"/>
    <col min="4112" max="4112" width="7.88671875" style="122" customWidth="1"/>
    <col min="4113" max="4113" width="14.5546875" style="122" customWidth="1"/>
    <col min="4114" max="4114" width="7.88671875" style="122" customWidth="1"/>
    <col min="4115" max="4118" width="5.6640625" style="122"/>
    <col min="4119" max="4119" width="12" style="122" customWidth="1"/>
    <col min="4120" max="4352" width="5.6640625" style="122"/>
    <col min="4353" max="4353" width="1.6640625" style="122" customWidth="1"/>
    <col min="4354" max="4354" width="2.33203125" style="122" customWidth="1"/>
    <col min="4355" max="4355" width="33.33203125" style="122" customWidth="1"/>
    <col min="4356" max="4356" width="2.33203125" style="122" bestFit="1" customWidth="1"/>
    <col min="4357" max="4357" width="11.6640625" style="122" customWidth="1"/>
    <col min="4358" max="4358" width="7.88671875" style="122" customWidth="1"/>
    <col min="4359" max="4359" width="11.6640625" style="122" customWidth="1"/>
    <col min="4360" max="4360" width="7.88671875" style="122" customWidth="1"/>
    <col min="4361" max="4361" width="11.6640625" style="122" customWidth="1"/>
    <col min="4362" max="4362" width="7.88671875" style="122" customWidth="1"/>
    <col min="4363" max="4363" width="11.6640625" style="122" customWidth="1"/>
    <col min="4364" max="4364" width="7.88671875" style="122" customWidth="1"/>
    <col min="4365" max="4365" width="14.5546875" style="122" customWidth="1"/>
    <col min="4366" max="4366" width="7.88671875" style="122" customWidth="1"/>
    <col min="4367" max="4367" width="14.5546875" style="122" customWidth="1"/>
    <col min="4368" max="4368" width="7.88671875" style="122" customWidth="1"/>
    <col min="4369" max="4369" width="14.5546875" style="122" customWidth="1"/>
    <col min="4370" max="4370" width="7.88671875" style="122" customWidth="1"/>
    <col min="4371" max="4374" width="5.6640625" style="122"/>
    <col min="4375" max="4375" width="12" style="122" customWidth="1"/>
    <col min="4376" max="4608" width="5.6640625" style="122"/>
    <col min="4609" max="4609" width="1.6640625" style="122" customWidth="1"/>
    <col min="4610" max="4610" width="2.33203125" style="122" customWidth="1"/>
    <col min="4611" max="4611" width="33.33203125" style="122" customWidth="1"/>
    <col min="4612" max="4612" width="2.33203125" style="122" bestFit="1" customWidth="1"/>
    <col min="4613" max="4613" width="11.6640625" style="122" customWidth="1"/>
    <col min="4614" max="4614" width="7.88671875" style="122" customWidth="1"/>
    <col min="4615" max="4615" width="11.6640625" style="122" customWidth="1"/>
    <col min="4616" max="4616" width="7.88671875" style="122" customWidth="1"/>
    <col min="4617" max="4617" width="11.6640625" style="122" customWidth="1"/>
    <col min="4618" max="4618" width="7.88671875" style="122" customWidth="1"/>
    <col min="4619" max="4619" width="11.6640625" style="122" customWidth="1"/>
    <col min="4620" max="4620" width="7.88671875" style="122" customWidth="1"/>
    <col min="4621" max="4621" width="14.5546875" style="122" customWidth="1"/>
    <col min="4622" max="4622" width="7.88671875" style="122" customWidth="1"/>
    <col min="4623" max="4623" width="14.5546875" style="122" customWidth="1"/>
    <col min="4624" max="4624" width="7.88671875" style="122" customWidth="1"/>
    <col min="4625" max="4625" width="14.5546875" style="122" customWidth="1"/>
    <col min="4626" max="4626" width="7.88671875" style="122" customWidth="1"/>
    <col min="4627" max="4630" width="5.6640625" style="122"/>
    <col min="4631" max="4631" width="12" style="122" customWidth="1"/>
    <col min="4632" max="4864" width="5.6640625" style="122"/>
    <col min="4865" max="4865" width="1.6640625" style="122" customWidth="1"/>
    <col min="4866" max="4866" width="2.33203125" style="122" customWidth="1"/>
    <col min="4867" max="4867" width="33.33203125" style="122" customWidth="1"/>
    <col min="4868" max="4868" width="2.33203125" style="122" bestFit="1" customWidth="1"/>
    <col min="4869" max="4869" width="11.6640625" style="122" customWidth="1"/>
    <col min="4870" max="4870" width="7.88671875" style="122" customWidth="1"/>
    <col min="4871" max="4871" width="11.6640625" style="122" customWidth="1"/>
    <col min="4872" max="4872" width="7.88671875" style="122" customWidth="1"/>
    <col min="4873" max="4873" width="11.6640625" style="122" customWidth="1"/>
    <col min="4874" max="4874" width="7.88671875" style="122" customWidth="1"/>
    <col min="4875" max="4875" width="11.6640625" style="122" customWidth="1"/>
    <col min="4876" max="4876" width="7.88671875" style="122" customWidth="1"/>
    <col min="4877" max="4877" width="14.5546875" style="122" customWidth="1"/>
    <col min="4878" max="4878" width="7.88671875" style="122" customWidth="1"/>
    <col min="4879" max="4879" width="14.5546875" style="122" customWidth="1"/>
    <col min="4880" max="4880" width="7.88671875" style="122" customWidth="1"/>
    <col min="4881" max="4881" width="14.5546875" style="122" customWidth="1"/>
    <col min="4882" max="4882" width="7.88671875" style="122" customWidth="1"/>
    <col min="4883" max="4886" width="5.6640625" style="122"/>
    <col min="4887" max="4887" width="12" style="122" customWidth="1"/>
    <col min="4888" max="5120" width="5.6640625" style="122"/>
    <col min="5121" max="5121" width="1.6640625" style="122" customWidth="1"/>
    <col min="5122" max="5122" width="2.33203125" style="122" customWidth="1"/>
    <col min="5123" max="5123" width="33.33203125" style="122" customWidth="1"/>
    <col min="5124" max="5124" width="2.33203125" style="122" bestFit="1" customWidth="1"/>
    <col min="5125" max="5125" width="11.6640625" style="122" customWidth="1"/>
    <col min="5126" max="5126" width="7.88671875" style="122" customWidth="1"/>
    <col min="5127" max="5127" width="11.6640625" style="122" customWidth="1"/>
    <col min="5128" max="5128" width="7.88671875" style="122" customWidth="1"/>
    <col min="5129" max="5129" width="11.6640625" style="122" customWidth="1"/>
    <col min="5130" max="5130" width="7.88671875" style="122" customWidth="1"/>
    <col min="5131" max="5131" width="11.6640625" style="122" customWidth="1"/>
    <col min="5132" max="5132" width="7.88671875" style="122" customWidth="1"/>
    <col min="5133" max="5133" width="14.5546875" style="122" customWidth="1"/>
    <col min="5134" max="5134" width="7.88671875" style="122" customWidth="1"/>
    <col min="5135" max="5135" width="14.5546875" style="122" customWidth="1"/>
    <col min="5136" max="5136" width="7.88671875" style="122" customWidth="1"/>
    <col min="5137" max="5137" width="14.5546875" style="122" customWidth="1"/>
    <col min="5138" max="5138" width="7.88671875" style="122" customWidth="1"/>
    <col min="5139" max="5142" width="5.6640625" style="122"/>
    <col min="5143" max="5143" width="12" style="122" customWidth="1"/>
    <col min="5144" max="5376" width="5.6640625" style="122"/>
    <col min="5377" max="5377" width="1.6640625" style="122" customWidth="1"/>
    <col min="5378" max="5378" width="2.33203125" style="122" customWidth="1"/>
    <col min="5379" max="5379" width="33.33203125" style="122" customWidth="1"/>
    <col min="5380" max="5380" width="2.33203125" style="122" bestFit="1" customWidth="1"/>
    <col min="5381" max="5381" width="11.6640625" style="122" customWidth="1"/>
    <col min="5382" max="5382" width="7.88671875" style="122" customWidth="1"/>
    <col min="5383" max="5383" width="11.6640625" style="122" customWidth="1"/>
    <col min="5384" max="5384" width="7.88671875" style="122" customWidth="1"/>
    <col min="5385" max="5385" width="11.6640625" style="122" customWidth="1"/>
    <col min="5386" max="5386" width="7.88671875" style="122" customWidth="1"/>
    <col min="5387" max="5387" width="11.6640625" style="122" customWidth="1"/>
    <col min="5388" max="5388" width="7.88671875" style="122" customWidth="1"/>
    <col min="5389" max="5389" width="14.5546875" style="122" customWidth="1"/>
    <col min="5390" max="5390" width="7.88671875" style="122" customWidth="1"/>
    <col min="5391" max="5391" width="14.5546875" style="122" customWidth="1"/>
    <col min="5392" max="5392" width="7.88671875" style="122" customWidth="1"/>
    <col min="5393" max="5393" width="14.5546875" style="122" customWidth="1"/>
    <col min="5394" max="5394" width="7.88671875" style="122" customWidth="1"/>
    <col min="5395" max="5398" width="5.6640625" style="122"/>
    <col min="5399" max="5399" width="12" style="122" customWidth="1"/>
    <col min="5400" max="5632" width="5.6640625" style="122"/>
    <col min="5633" max="5633" width="1.6640625" style="122" customWidth="1"/>
    <col min="5634" max="5634" width="2.33203125" style="122" customWidth="1"/>
    <col min="5635" max="5635" width="33.33203125" style="122" customWidth="1"/>
    <col min="5636" max="5636" width="2.33203125" style="122" bestFit="1" customWidth="1"/>
    <col min="5637" max="5637" width="11.6640625" style="122" customWidth="1"/>
    <col min="5638" max="5638" width="7.88671875" style="122" customWidth="1"/>
    <col min="5639" max="5639" width="11.6640625" style="122" customWidth="1"/>
    <col min="5640" max="5640" width="7.88671875" style="122" customWidth="1"/>
    <col min="5641" max="5641" width="11.6640625" style="122" customWidth="1"/>
    <col min="5642" max="5642" width="7.88671875" style="122" customWidth="1"/>
    <col min="5643" max="5643" width="11.6640625" style="122" customWidth="1"/>
    <col min="5644" max="5644" width="7.88671875" style="122" customWidth="1"/>
    <col min="5645" max="5645" width="14.5546875" style="122" customWidth="1"/>
    <col min="5646" max="5646" width="7.88671875" style="122" customWidth="1"/>
    <col min="5647" max="5647" width="14.5546875" style="122" customWidth="1"/>
    <col min="5648" max="5648" width="7.88671875" style="122" customWidth="1"/>
    <col min="5649" max="5649" width="14.5546875" style="122" customWidth="1"/>
    <col min="5650" max="5650" width="7.88671875" style="122" customWidth="1"/>
    <col min="5651" max="5654" width="5.6640625" style="122"/>
    <col min="5655" max="5655" width="12" style="122" customWidth="1"/>
    <col min="5656" max="5888" width="5.6640625" style="122"/>
    <col min="5889" max="5889" width="1.6640625" style="122" customWidth="1"/>
    <col min="5890" max="5890" width="2.33203125" style="122" customWidth="1"/>
    <col min="5891" max="5891" width="33.33203125" style="122" customWidth="1"/>
    <col min="5892" max="5892" width="2.33203125" style="122" bestFit="1" customWidth="1"/>
    <col min="5893" max="5893" width="11.6640625" style="122" customWidth="1"/>
    <col min="5894" max="5894" width="7.88671875" style="122" customWidth="1"/>
    <col min="5895" max="5895" width="11.6640625" style="122" customWidth="1"/>
    <col min="5896" max="5896" width="7.88671875" style="122" customWidth="1"/>
    <col min="5897" max="5897" width="11.6640625" style="122" customWidth="1"/>
    <col min="5898" max="5898" width="7.88671875" style="122" customWidth="1"/>
    <col min="5899" max="5899" width="11.6640625" style="122" customWidth="1"/>
    <col min="5900" max="5900" width="7.88671875" style="122" customWidth="1"/>
    <col min="5901" max="5901" width="14.5546875" style="122" customWidth="1"/>
    <col min="5902" max="5902" width="7.88671875" style="122" customWidth="1"/>
    <col min="5903" max="5903" width="14.5546875" style="122" customWidth="1"/>
    <col min="5904" max="5904" width="7.88671875" style="122" customWidth="1"/>
    <col min="5905" max="5905" width="14.5546875" style="122" customWidth="1"/>
    <col min="5906" max="5906" width="7.88671875" style="122" customWidth="1"/>
    <col min="5907" max="5910" width="5.6640625" style="122"/>
    <col min="5911" max="5911" width="12" style="122" customWidth="1"/>
    <col min="5912" max="6144" width="5.6640625" style="122"/>
    <col min="6145" max="6145" width="1.6640625" style="122" customWidth="1"/>
    <col min="6146" max="6146" width="2.33203125" style="122" customWidth="1"/>
    <col min="6147" max="6147" width="33.33203125" style="122" customWidth="1"/>
    <col min="6148" max="6148" width="2.33203125" style="122" bestFit="1" customWidth="1"/>
    <col min="6149" max="6149" width="11.6640625" style="122" customWidth="1"/>
    <col min="6150" max="6150" width="7.88671875" style="122" customWidth="1"/>
    <col min="6151" max="6151" width="11.6640625" style="122" customWidth="1"/>
    <col min="6152" max="6152" width="7.88671875" style="122" customWidth="1"/>
    <col min="6153" max="6153" width="11.6640625" style="122" customWidth="1"/>
    <col min="6154" max="6154" width="7.88671875" style="122" customWidth="1"/>
    <col min="6155" max="6155" width="11.6640625" style="122" customWidth="1"/>
    <col min="6156" max="6156" width="7.88671875" style="122" customWidth="1"/>
    <col min="6157" max="6157" width="14.5546875" style="122" customWidth="1"/>
    <col min="6158" max="6158" width="7.88671875" style="122" customWidth="1"/>
    <col min="6159" max="6159" width="14.5546875" style="122" customWidth="1"/>
    <col min="6160" max="6160" width="7.88671875" style="122" customWidth="1"/>
    <col min="6161" max="6161" width="14.5546875" style="122" customWidth="1"/>
    <col min="6162" max="6162" width="7.88671875" style="122" customWidth="1"/>
    <col min="6163" max="6166" width="5.6640625" style="122"/>
    <col min="6167" max="6167" width="12" style="122" customWidth="1"/>
    <col min="6168" max="6400" width="5.6640625" style="122"/>
    <col min="6401" max="6401" width="1.6640625" style="122" customWidth="1"/>
    <col min="6402" max="6402" width="2.33203125" style="122" customWidth="1"/>
    <col min="6403" max="6403" width="33.33203125" style="122" customWidth="1"/>
    <col min="6404" max="6404" width="2.33203125" style="122" bestFit="1" customWidth="1"/>
    <col min="6405" max="6405" width="11.6640625" style="122" customWidth="1"/>
    <col min="6406" max="6406" width="7.88671875" style="122" customWidth="1"/>
    <col min="6407" max="6407" width="11.6640625" style="122" customWidth="1"/>
    <col min="6408" max="6408" width="7.88671875" style="122" customWidth="1"/>
    <col min="6409" max="6409" width="11.6640625" style="122" customWidth="1"/>
    <col min="6410" max="6410" width="7.88671875" style="122" customWidth="1"/>
    <col min="6411" max="6411" width="11.6640625" style="122" customWidth="1"/>
    <col min="6412" max="6412" width="7.88671875" style="122" customWidth="1"/>
    <col min="6413" max="6413" width="14.5546875" style="122" customWidth="1"/>
    <col min="6414" max="6414" width="7.88671875" style="122" customWidth="1"/>
    <col min="6415" max="6415" width="14.5546875" style="122" customWidth="1"/>
    <col min="6416" max="6416" width="7.88671875" style="122" customWidth="1"/>
    <col min="6417" max="6417" width="14.5546875" style="122" customWidth="1"/>
    <col min="6418" max="6418" width="7.88671875" style="122" customWidth="1"/>
    <col min="6419" max="6422" width="5.6640625" style="122"/>
    <col min="6423" max="6423" width="12" style="122" customWidth="1"/>
    <col min="6424" max="6656" width="5.6640625" style="122"/>
    <col min="6657" max="6657" width="1.6640625" style="122" customWidth="1"/>
    <col min="6658" max="6658" width="2.33203125" style="122" customWidth="1"/>
    <col min="6659" max="6659" width="33.33203125" style="122" customWidth="1"/>
    <col min="6660" max="6660" width="2.33203125" style="122" bestFit="1" customWidth="1"/>
    <col min="6661" max="6661" width="11.6640625" style="122" customWidth="1"/>
    <col min="6662" max="6662" width="7.88671875" style="122" customWidth="1"/>
    <col min="6663" max="6663" width="11.6640625" style="122" customWidth="1"/>
    <col min="6664" max="6664" width="7.88671875" style="122" customWidth="1"/>
    <col min="6665" max="6665" width="11.6640625" style="122" customWidth="1"/>
    <col min="6666" max="6666" width="7.88671875" style="122" customWidth="1"/>
    <col min="6667" max="6667" width="11.6640625" style="122" customWidth="1"/>
    <col min="6668" max="6668" width="7.88671875" style="122" customWidth="1"/>
    <col min="6669" max="6669" width="14.5546875" style="122" customWidth="1"/>
    <col min="6670" max="6670" width="7.88671875" style="122" customWidth="1"/>
    <col min="6671" max="6671" width="14.5546875" style="122" customWidth="1"/>
    <col min="6672" max="6672" width="7.88671875" style="122" customWidth="1"/>
    <col min="6673" max="6673" width="14.5546875" style="122" customWidth="1"/>
    <col min="6674" max="6674" width="7.88671875" style="122" customWidth="1"/>
    <col min="6675" max="6678" width="5.6640625" style="122"/>
    <col min="6679" max="6679" width="12" style="122" customWidth="1"/>
    <col min="6680" max="6912" width="5.6640625" style="122"/>
    <col min="6913" max="6913" width="1.6640625" style="122" customWidth="1"/>
    <col min="6914" max="6914" width="2.33203125" style="122" customWidth="1"/>
    <col min="6915" max="6915" width="33.33203125" style="122" customWidth="1"/>
    <col min="6916" max="6916" width="2.33203125" style="122" bestFit="1" customWidth="1"/>
    <col min="6917" max="6917" width="11.6640625" style="122" customWidth="1"/>
    <col min="6918" max="6918" width="7.88671875" style="122" customWidth="1"/>
    <col min="6919" max="6919" width="11.6640625" style="122" customWidth="1"/>
    <col min="6920" max="6920" width="7.88671875" style="122" customWidth="1"/>
    <col min="6921" max="6921" width="11.6640625" style="122" customWidth="1"/>
    <col min="6922" max="6922" width="7.88671875" style="122" customWidth="1"/>
    <col min="6923" max="6923" width="11.6640625" style="122" customWidth="1"/>
    <col min="6924" max="6924" width="7.88671875" style="122" customWidth="1"/>
    <col min="6925" max="6925" width="14.5546875" style="122" customWidth="1"/>
    <col min="6926" max="6926" width="7.88671875" style="122" customWidth="1"/>
    <col min="6927" max="6927" width="14.5546875" style="122" customWidth="1"/>
    <col min="6928" max="6928" width="7.88671875" style="122" customWidth="1"/>
    <col min="6929" max="6929" width="14.5546875" style="122" customWidth="1"/>
    <col min="6930" max="6930" width="7.88671875" style="122" customWidth="1"/>
    <col min="6931" max="6934" width="5.6640625" style="122"/>
    <col min="6935" max="6935" width="12" style="122" customWidth="1"/>
    <col min="6936" max="7168" width="5.6640625" style="122"/>
    <col min="7169" max="7169" width="1.6640625" style="122" customWidth="1"/>
    <col min="7170" max="7170" width="2.33203125" style="122" customWidth="1"/>
    <col min="7171" max="7171" width="33.33203125" style="122" customWidth="1"/>
    <col min="7172" max="7172" width="2.33203125" style="122" bestFit="1" customWidth="1"/>
    <col min="7173" max="7173" width="11.6640625" style="122" customWidth="1"/>
    <col min="7174" max="7174" width="7.88671875" style="122" customWidth="1"/>
    <col min="7175" max="7175" width="11.6640625" style="122" customWidth="1"/>
    <col min="7176" max="7176" width="7.88671875" style="122" customWidth="1"/>
    <col min="7177" max="7177" width="11.6640625" style="122" customWidth="1"/>
    <col min="7178" max="7178" width="7.88671875" style="122" customWidth="1"/>
    <col min="7179" max="7179" width="11.6640625" style="122" customWidth="1"/>
    <col min="7180" max="7180" width="7.88671875" style="122" customWidth="1"/>
    <col min="7181" max="7181" width="14.5546875" style="122" customWidth="1"/>
    <col min="7182" max="7182" width="7.88671875" style="122" customWidth="1"/>
    <col min="7183" max="7183" width="14.5546875" style="122" customWidth="1"/>
    <col min="7184" max="7184" width="7.88671875" style="122" customWidth="1"/>
    <col min="7185" max="7185" width="14.5546875" style="122" customWidth="1"/>
    <col min="7186" max="7186" width="7.88671875" style="122" customWidth="1"/>
    <col min="7187" max="7190" width="5.6640625" style="122"/>
    <col min="7191" max="7191" width="12" style="122" customWidth="1"/>
    <col min="7192" max="7424" width="5.6640625" style="122"/>
    <col min="7425" max="7425" width="1.6640625" style="122" customWidth="1"/>
    <col min="7426" max="7426" width="2.33203125" style="122" customWidth="1"/>
    <col min="7427" max="7427" width="33.33203125" style="122" customWidth="1"/>
    <col min="7428" max="7428" width="2.33203125" style="122" bestFit="1" customWidth="1"/>
    <col min="7429" max="7429" width="11.6640625" style="122" customWidth="1"/>
    <col min="7430" max="7430" width="7.88671875" style="122" customWidth="1"/>
    <col min="7431" max="7431" width="11.6640625" style="122" customWidth="1"/>
    <col min="7432" max="7432" width="7.88671875" style="122" customWidth="1"/>
    <col min="7433" max="7433" width="11.6640625" style="122" customWidth="1"/>
    <col min="7434" max="7434" width="7.88671875" style="122" customWidth="1"/>
    <col min="7435" max="7435" width="11.6640625" style="122" customWidth="1"/>
    <col min="7436" max="7436" width="7.88671875" style="122" customWidth="1"/>
    <col min="7437" max="7437" width="14.5546875" style="122" customWidth="1"/>
    <col min="7438" max="7438" width="7.88671875" style="122" customWidth="1"/>
    <col min="7439" max="7439" width="14.5546875" style="122" customWidth="1"/>
    <col min="7440" max="7440" width="7.88671875" style="122" customWidth="1"/>
    <col min="7441" max="7441" width="14.5546875" style="122" customWidth="1"/>
    <col min="7442" max="7442" width="7.88671875" style="122" customWidth="1"/>
    <col min="7443" max="7446" width="5.6640625" style="122"/>
    <col min="7447" max="7447" width="12" style="122" customWidth="1"/>
    <col min="7448" max="7680" width="5.6640625" style="122"/>
    <col min="7681" max="7681" width="1.6640625" style="122" customWidth="1"/>
    <col min="7682" max="7682" width="2.33203125" style="122" customWidth="1"/>
    <col min="7683" max="7683" width="33.33203125" style="122" customWidth="1"/>
    <col min="7684" max="7684" width="2.33203125" style="122" bestFit="1" customWidth="1"/>
    <col min="7685" max="7685" width="11.6640625" style="122" customWidth="1"/>
    <col min="7686" max="7686" width="7.88671875" style="122" customWidth="1"/>
    <col min="7687" max="7687" width="11.6640625" style="122" customWidth="1"/>
    <col min="7688" max="7688" width="7.88671875" style="122" customWidth="1"/>
    <col min="7689" max="7689" width="11.6640625" style="122" customWidth="1"/>
    <col min="7690" max="7690" width="7.88671875" style="122" customWidth="1"/>
    <col min="7691" max="7691" width="11.6640625" style="122" customWidth="1"/>
    <col min="7692" max="7692" width="7.88671875" style="122" customWidth="1"/>
    <col min="7693" max="7693" width="14.5546875" style="122" customWidth="1"/>
    <col min="7694" max="7694" width="7.88671875" style="122" customWidth="1"/>
    <col min="7695" max="7695" width="14.5546875" style="122" customWidth="1"/>
    <col min="7696" max="7696" width="7.88671875" style="122" customWidth="1"/>
    <col min="7697" max="7697" width="14.5546875" style="122" customWidth="1"/>
    <col min="7698" max="7698" width="7.88671875" style="122" customWidth="1"/>
    <col min="7699" max="7702" width="5.6640625" style="122"/>
    <col min="7703" max="7703" width="12" style="122" customWidth="1"/>
    <col min="7704" max="7936" width="5.6640625" style="122"/>
    <col min="7937" max="7937" width="1.6640625" style="122" customWidth="1"/>
    <col min="7938" max="7938" width="2.33203125" style="122" customWidth="1"/>
    <col min="7939" max="7939" width="33.33203125" style="122" customWidth="1"/>
    <col min="7940" max="7940" width="2.33203125" style="122" bestFit="1" customWidth="1"/>
    <col min="7941" max="7941" width="11.6640625" style="122" customWidth="1"/>
    <col min="7942" max="7942" width="7.88671875" style="122" customWidth="1"/>
    <col min="7943" max="7943" width="11.6640625" style="122" customWidth="1"/>
    <col min="7944" max="7944" width="7.88671875" style="122" customWidth="1"/>
    <col min="7945" max="7945" width="11.6640625" style="122" customWidth="1"/>
    <col min="7946" max="7946" width="7.88671875" style="122" customWidth="1"/>
    <col min="7947" max="7947" width="11.6640625" style="122" customWidth="1"/>
    <col min="7948" max="7948" width="7.88671875" style="122" customWidth="1"/>
    <col min="7949" max="7949" width="14.5546875" style="122" customWidth="1"/>
    <col min="7950" max="7950" width="7.88671875" style="122" customWidth="1"/>
    <col min="7951" max="7951" width="14.5546875" style="122" customWidth="1"/>
    <col min="7952" max="7952" width="7.88671875" style="122" customWidth="1"/>
    <col min="7953" max="7953" width="14.5546875" style="122" customWidth="1"/>
    <col min="7954" max="7954" width="7.88671875" style="122" customWidth="1"/>
    <col min="7955" max="7958" width="5.6640625" style="122"/>
    <col min="7959" max="7959" width="12" style="122" customWidth="1"/>
    <col min="7960" max="8192" width="5.6640625" style="122"/>
    <col min="8193" max="8193" width="1.6640625" style="122" customWidth="1"/>
    <col min="8194" max="8194" width="2.33203125" style="122" customWidth="1"/>
    <col min="8195" max="8195" width="33.33203125" style="122" customWidth="1"/>
    <col min="8196" max="8196" width="2.33203125" style="122" bestFit="1" customWidth="1"/>
    <col min="8197" max="8197" width="11.6640625" style="122" customWidth="1"/>
    <col min="8198" max="8198" width="7.88671875" style="122" customWidth="1"/>
    <col min="8199" max="8199" width="11.6640625" style="122" customWidth="1"/>
    <col min="8200" max="8200" width="7.88671875" style="122" customWidth="1"/>
    <col min="8201" max="8201" width="11.6640625" style="122" customWidth="1"/>
    <col min="8202" max="8202" width="7.88671875" style="122" customWidth="1"/>
    <col min="8203" max="8203" width="11.6640625" style="122" customWidth="1"/>
    <col min="8204" max="8204" width="7.88671875" style="122" customWidth="1"/>
    <col min="8205" max="8205" width="14.5546875" style="122" customWidth="1"/>
    <col min="8206" max="8206" width="7.88671875" style="122" customWidth="1"/>
    <col min="8207" max="8207" width="14.5546875" style="122" customWidth="1"/>
    <col min="8208" max="8208" width="7.88671875" style="122" customWidth="1"/>
    <col min="8209" max="8209" width="14.5546875" style="122" customWidth="1"/>
    <col min="8210" max="8210" width="7.88671875" style="122" customWidth="1"/>
    <col min="8211" max="8214" width="5.6640625" style="122"/>
    <col min="8215" max="8215" width="12" style="122" customWidth="1"/>
    <col min="8216" max="8448" width="5.6640625" style="122"/>
    <col min="8449" max="8449" width="1.6640625" style="122" customWidth="1"/>
    <col min="8450" max="8450" width="2.33203125" style="122" customWidth="1"/>
    <col min="8451" max="8451" width="33.33203125" style="122" customWidth="1"/>
    <col min="8452" max="8452" width="2.33203125" style="122" bestFit="1" customWidth="1"/>
    <col min="8453" max="8453" width="11.6640625" style="122" customWidth="1"/>
    <col min="8454" max="8454" width="7.88671875" style="122" customWidth="1"/>
    <col min="8455" max="8455" width="11.6640625" style="122" customWidth="1"/>
    <col min="8456" max="8456" width="7.88671875" style="122" customWidth="1"/>
    <col min="8457" max="8457" width="11.6640625" style="122" customWidth="1"/>
    <col min="8458" max="8458" width="7.88671875" style="122" customWidth="1"/>
    <col min="8459" max="8459" width="11.6640625" style="122" customWidth="1"/>
    <col min="8460" max="8460" width="7.88671875" style="122" customWidth="1"/>
    <col min="8461" max="8461" width="14.5546875" style="122" customWidth="1"/>
    <col min="8462" max="8462" width="7.88671875" style="122" customWidth="1"/>
    <col min="8463" max="8463" width="14.5546875" style="122" customWidth="1"/>
    <col min="8464" max="8464" width="7.88671875" style="122" customWidth="1"/>
    <col min="8465" max="8465" width="14.5546875" style="122" customWidth="1"/>
    <col min="8466" max="8466" width="7.88671875" style="122" customWidth="1"/>
    <col min="8467" max="8470" width="5.6640625" style="122"/>
    <col min="8471" max="8471" width="12" style="122" customWidth="1"/>
    <col min="8472" max="8704" width="5.6640625" style="122"/>
    <col min="8705" max="8705" width="1.6640625" style="122" customWidth="1"/>
    <col min="8706" max="8706" width="2.33203125" style="122" customWidth="1"/>
    <col min="8707" max="8707" width="33.33203125" style="122" customWidth="1"/>
    <col min="8708" max="8708" width="2.33203125" style="122" bestFit="1" customWidth="1"/>
    <col min="8709" max="8709" width="11.6640625" style="122" customWidth="1"/>
    <col min="8710" max="8710" width="7.88671875" style="122" customWidth="1"/>
    <col min="8711" max="8711" width="11.6640625" style="122" customWidth="1"/>
    <col min="8712" max="8712" width="7.88671875" style="122" customWidth="1"/>
    <col min="8713" max="8713" width="11.6640625" style="122" customWidth="1"/>
    <col min="8714" max="8714" width="7.88671875" style="122" customWidth="1"/>
    <col min="8715" max="8715" width="11.6640625" style="122" customWidth="1"/>
    <col min="8716" max="8716" width="7.88671875" style="122" customWidth="1"/>
    <col min="8717" max="8717" width="14.5546875" style="122" customWidth="1"/>
    <col min="8718" max="8718" width="7.88671875" style="122" customWidth="1"/>
    <col min="8719" max="8719" width="14.5546875" style="122" customWidth="1"/>
    <col min="8720" max="8720" width="7.88671875" style="122" customWidth="1"/>
    <col min="8721" max="8721" width="14.5546875" style="122" customWidth="1"/>
    <col min="8722" max="8722" width="7.88671875" style="122" customWidth="1"/>
    <col min="8723" max="8726" width="5.6640625" style="122"/>
    <col min="8727" max="8727" width="12" style="122" customWidth="1"/>
    <col min="8728" max="8960" width="5.6640625" style="122"/>
    <col min="8961" max="8961" width="1.6640625" style="122" customWidth="1"/>
    <col min="8962" max="8962" width="2.33203125" style="122" customWidth="1"/>
    <col min="8963" max="8963" width="33.33203125" style="122" customWidth="1"/>
    <col min="8964" max="8964" width="2.33203125" style="122" bestFit="1" customWidth="1"/>
    <col min="8965" max="8965" width="11.6640625" style="122" customWidth="1"/>
    <col min="8966" max="8966" width="7.88671875" style="122" customWidth="1"/>
    <col min="8967" max="8967" width="11.6640625" style="122" customWidth="1"/>
    <col min="8968" max="8968" width="7.88671875" style="122" customWidth="1"/>
    <col min="8969" max="8969" width="11.6640625" style="122" customWidth="1"/>
    <col min="8970" max="8970" width="7.88671875" style="122" customWidth="1"/>
    <col min="8971" max="8971" width="11.6640625" style="122" customWidth="1"/>
    <col min="8972" max="8972" width="7.88671875" style="122" customWidth="1"/>
    <col min="8973" max="8973" width="14.5546875" style="122" customWidth="1"/>
    <col min="8974" max="8974" width="7.88671875" style="122" customWidth="1"/>
    <col min="8975" max="8975" width="14.5546875" style="122" customWidth="1"/>
    <col min="8976" max="8976" width="7.88671875" style="122" customWidth="1"/>
    <col min="8977" max="8977" width="14.5546875" style="122" customWidth="1"/>
    <col min="8978" max="8978" width="7.88671875" style="122" customWidth="1"/>
    <col min="8979" max="8982" width="5.6640625" style="122"/>
    <col min="8983" max="8983" width="12" style="122" customWidth="1"/>
    <col min="8984" max="9216" width="5.6640625" style="122"/>
    <col min="9217" max="9217" width="1.6640625" style="122" customWidth="1"/>
    <col min="9218" max="9218" width="2.33203125" style="122" customWidth="1"/>
    <col min="9219" max="9219" width="33.33203125" style="122" customWidth="1"/>
    <col min="9220" max="9220" width="2.33203125" style="122" bestFit="1" customWidth="1"/>
    <col min="9221" max="9221" width="11.6640625" style="122" customWidth="1"/>
    <col min="9222" max="9222" width="7.88671875" style="122" customWidth="1"/>
    <col min="9223" max="9223" width="11.6640625" style="122" customWidth="1"/>
    <col min="9224" max="9224" width="7.88671875" style="122" customWidth="1"/>
    <col min="9225" max="9225" width="11.6640625" style="122" customWidth="1"/>
    <col min="9226" max="9226" width="7.88671875" style="122" customWidth="1"/>
    <col min="9227" max="9227" width="11.6640625" style="122" customWidth="1"/>
    <col min="9228" max="9228" width="7.88671875" style="122" customWidth="1"/>
    <col min="9229" max="9229" width="14.5546875" style="122" customWidth="1"/>
    <col min="9230" max="9230" width="7.88671875" style="122" customWidth="1"/>
    <col min="9231" max="9231" width="14.5546875" style="122" customWidth="1"/>
    <col min="9232" max="9232" width="7.88671875" style="122" customWidth="1"/>
    <col min="9233" max="9233" width="14.5546875" style="122" customWidth="1"/>
    <col min="9234" max="9234" width="7.88671875" style="122" customWidth="1"/>
    <col min="9235" max="9238" width="5.6640625" style="122"/>
    <col min="9239" max="9239" width="12" style="122" customWidth="1"/>
    <col min="9240" max="9472" width="5.6640625" style="122"/>
    <col min="9473" max="9473" width="1.6640625" style="122" customWidth="1"/>
    <col min="9474" max="9474" width="2.33203125" style="122" customWidth="1"/>
    <col min="9475" max="9475" width="33.33203125" style="122" customWidth="1"/>
    <col min="9476" max="9476" width="2.33203125" style="122" bestFit="1" customWidth="1"/>
    <col min="9477" max="9477" width="11.6640625" style="122" customWidth="1"/>
    <col min="9478" max="9478" width="7.88671875" style="122" customWidth="1"/>
    <col min="9479" max="9479" width="11.6640625" style="122" customWidth="1"/>
    <col min="9480" max="9480" width="7.88671875" style="122" customWidth="1"/>
    <col min="9481" max="9481" width="11.6640625" style="122" customWidth="1"/>
    <col min="9482" max="9482" width="7.88671875" style="122" customWidth="1"/>
    <col min="9483" max="9483" width="11.6640625" style="122" customWidth="1"/>
    <col min="9484" max="9484" width="7.88671875" style="122" customWidth="1"/>
    <col min="9485" max="9485" width="14.5546875" style="122" customWidth="1"/>
    <col min="9486" max="9486" width="7.88671875" style="122" customWidth="1"/>
    <col min="9487" max="9487" width="14.5546875" style="122" customWidth="1"/>
    <col min="9488" max="9488" width="7.88671875" style="122" customWidth="1"/>
    <col min="9489" max="9489" width="14.5546875" style="122" customWidth="1"/>
    <col min="9490" max="9490" width="7.88671875" style="122" customWidth="1"/>
    <col min="9491" max="9494" width="5.6640625" style="122"/>
    <col min="9495" max="9495" width="12" style="122" customWidth="1"/>
    <col min="9496" max="9728" width="5.6640625" style="122"/>
    <col min="9729" max="9729" width="1.6640625" style="122" customWidth="1"/>
    <col min="9730" max="9730" width="2.33203125" style="122" customWidth="1"/>
    <col min="9731" max="9731" width="33.33203125" style="122" customWidth="1"/>
    <col min="9732" max="9732" width="2.33203125" style="122" bestFit="1" customWidth="1"/>
    <col min="9733" max="9733" width="11.6640625" style="122" customWidth="1"/>
    <col min="9734" max="9734" width="7.88671875" style="122" customWidth="1"/>
    <col min="9735" max="9735" width="11.6640625" style="122" customWidth="1"/>
    <col min="9736" max="9736" width="7.88671875" style="122" customWidth="1"/>
    <col min="9737" max="9737" width="11.6640625" style="122" customWidth="1"/>
    <col min="9738" max="9738" width="7.88671875" style="122" customWidth="1"/>
    <col min="9739" max="9739" width="11.6640625" style="122" customWidth="1"/>
    <col min="9740" max="9740" width="7.88671875" style="122" customWidth="1"/>
    <col min="9741" max="9741" width="14.5546875" style="122" customWidth="1"/>
    <col min="9742" max="9742" width="7.88671875" style="122" customWidth="1"/>
    <col min="9743" max="9743" width="14.5546875" style="122" customWidth="1"/>
    <col min="9744" max="9744" width="7.88671875" style="122" customWidth="1"/>
    <col min="9745" max="9745" width="14.5546875" style="122" customWidth="1"/>
    <col min="9746" max="9746" width="7.88671875" style="122" customWidth="1"/>
    <col min="9747" max="9750" width="5.6640625" style="122"/>
    <col min="9751" max="9751" width="12" style="122" customWidth="1"/>
    <col min="9752" max="9984" width="5.6640625" style="122"/>
    <col min="9985" max="9985" width="1.6640625" style="122" customWidth="1"/>
    <col min="9986" max="9986" width="2.33203125" style="122" customWidth="1"/>
    <col min="9987" max="9987" width="33.33203125" style="122" customWidth="1"/>
    <col min="9988" max="9988" width="2.33203125" style="122" bestFit="1" customWidth="1"/>
    <col min="9989" max="9989" width="11.6640625" style="122" customWidth="1"/>
    <col min="9990" max="9990" width="7.88671875" style="122" customWidth="1"/>
    <col min="9991" max="9991" width="11.6640625" style="122" customWidth="1"/>
    <col min="9992" max="9992" width="7.88671875" style="122" customWidth="1"/>
    <col min="9993" max="9993" width="11.6640625" style="122" customWidth="1"/>
    <col min="9994" max="9994" width="7.88671875" style="122" customWidth="1"/>
    <col min="9995" max="9995" width="11.6640625" style="122" customWidth="1"/>
    <col min="9996" max="9996" width="7.88671875" style="122" customWidth="1"/>
    <col min="9997" max="9997" width="14.5546875" style="122" customWidth="1"/>
    <col min="9998" max="9998" width="7.88671875" style="122" customWidth="1"/>
    <col min="9999" max="9999" width="14.5546875" style="122" customWidth="1"/>
    <col min="10000" max="10000" width="7.88671875" style="122" customWidth="1"/>
    <col min="10001" max="10001" width="14.5546875" style="122" customWidth="1"/>
    <col min="10002" max="10002" width="7.88671875" style="122" customWidth="1"/>
    <col min="10003" max="10006" width="5.6640625" style="122"/>
    <col min="10007" max="10007" width="12" style="122" customWidth="1"/>
    <col min="10008" max="10240" width="5.6640625" style="122"/>
    <col min="10241" max="10241" width="1.6640625" style="122" customWidth="1"/>
    <col min="10242" max="10242" width="2.33203125" style="122" customWidth="1"/>
    <col min="10243" max="10243" width="33.33203125" style="122" customWidth="1"/>
    <col min="10244" max="10244" width="2.33203125" style="122" bestFit="1" customWidth="1"/>
    <col min="10245" max="10245" width="11.6640625" style="122" customWidth="1"/>
    <col min="10246" max="10246" width="7.88671875" style="122" customWidth="1"/>
    <col min="10247" max="10247" width="11.6640625" style="122" customWidth="1"/>
    <col min="10248" max="10248" width="7.88671875" style="122" customWidth="1"/>
    <col min="10249" max="10249" width="11.6640625" style="122" customWidth="1"/>
    <col min="10250" max="10250" width="7.88671875" style="122" customWidth="1"/>
    <col min="10251" max="10251" width="11.6640625" style="122" customWidth="1"/>
    <col min="10252" max="10252" width="7.88671875" style="122" customWidth="1"/>
    <col min="10253" max="10253" width="14.5546875" style="122" customWidth="1"/>
    <col min="10254" max="10254" width="7.88671875" style="122" customWidth="1"/>
    <col min="10255" max="10255" width="14.5546875" style="122" customWidth="1"/>
    <col min="10256" max="10256" width="7.88671875" style="122" customWidth="1"/>
    <col min="10257" max="10257" width="14.5546875" style="122" customWidth="1"/>
    <col min="10258" max="10258" width="7.88671875" style="122" customWidth="1"/>
    <col min="10259" max="10262" width="5.6640625" style="122"/>
    <col min="10263" max="10263" width="12" style="122" customWidth="1"/>
    <col min="10264" max="10496" width="5.6640625" style="122"/>
    <col min="10497" max="10497" width="1.6640625" style="122" customWidth="1"/>
    <col min="10498" max="10498" width="2.33203125" style="122" customWidth="1"/>
    <col min="10499" max="10499" width="33.33203125" style="122" customWidth="1"/>
    <col min="10500" max="10500" width="2.33203125" style="122" bestFit="1" customWidth="1"/>
    <col min="10501" max="10501" width="11.6640625" style="122" customWidth="1"/>
    <col min="10502" max="10502" width="7.88671875" style="122" customWidth="1"/>
    <col min="10503" max="10503" width="11.6640625" style="122" customWidth="1"/>
    <col min="10504" max="10504" width="7.88671875" style="122" customWidth="1"/>
    <col min="10505" max="10505" width="11.6640625" style="122" customWidth="1"/>
    <col min="10506" max="10506" width="7.88671875" style="122" customWidth="1"/>
    <col min="10507" max="10507" width="11.6640625" style="122" customWidth="1"/>
    <col min="10508" max="10508" width="7.88671875" style="122" customWidth="1"/>
    <col min="10509" max="10509" width="14.5546875" style="122" customWidth="1"/>
    <col min="10510" max="10510" width="7.88671875" style="122" customWidth="1"/>
    <col min="10511" max="10511" width="14.5546875" style="122" customWidth="1"/>
    <col min="10512" max="10512" width="7.88671875" style="122" customWidth="1"/>
    <col min="10513" max="10513" width="14.5546875" style="122" customWidth="1"/>
    <col min="10514" max="10514" width="7.88671875" style="122" customWidth="1"/>
    <col min="10515" max="10518" width="5.6640625" style="122"/>
    <col min="10519" max="10519" width="12" style="122" customWidth="1"/>
    <col min="10520" max="10752" width="5.6640625" style="122"/>
    <col min="10753" max="10753" width="1.6640625" style="122" customWidth="1"/>
    <col min="10754" max="10754" width="2.33203125" style="122" customWidth="1"/>
    <col min="10755" max="10755" width="33.33203125" style="122" customWidth="1"/>
    <col min="10756" max="10756" width="2.33203125" style="122" bestFit="1" customWidth="1"/>
    <col min="10757" max="10757" width="11.6640625" style="122" customWidth="1"/>
    <col min="10758" max="10758" width="7.88671875" style="122" customWidth="1"/>
    <col min="10759" max="10759" width="11.6640625" style="122" customWidth="1"/>
    <col min="10760" max="10760" width="7.88671875" style="122" customWidth="1"/>
    <col min="10761" max="10761" width="11.6640625" style="122" customWidth="1"/>
    <col min="10762" max="10762" width="7.88671875" style="122" customWidth="1"/>
    <col min="10763" max="10763" width="11.6640625" style="122" customWidth="1"/>
    <col min="10764" max="10764" width="7.88671875" style="122" customWidth="1"/>
    <col min="10765" max="10765" width="14.5546875" style="122" customWidth="1"/>
    <col min="10766" max="10766" width="7.88671875" style="122" customWidth="1"/>
    <col min="10767" max="10767" width="14.5546875" style="122" customWidth="1"/>
    <col min="10768" max="10768" width="7.88671875" style="122" customWidth="1"/>
    <col min="10769" max="10769" width="14.5546875" style="122" customWidth="1"/>
    <col min="10770" max="10770" width="7.88671875" style="122" customWidth="1"/>
    <col min="10771" max="10774" width="5.6640625" style="122"/>
    <col min="10775" max="10775" width="12" style="122" customWidth="1"/>
    <col min="10776" max="11008" width="5.6640625" style="122"/>
    <col min="11009" max="11009" width="1.6640625" style="122" customWidth="1"/>
    <col min="11010" max="11010" width="2.33203125" style="122" customWidth="1"/>
    <col min="11011" max="11011" width="33.33203125" style="122" customWidth="1"/>
    <col min="11012" max="11012" width="2.33203125" style="122" bestFit="1" customWidth="1"/>
    <col min="11013" max="11013" width="11.6640625" style="122" customWidth="1"/>
    <col min="11014" max="11014" width="7.88671875" style="122" customWidth="1"/>
    <col min="11015" max="11015" width="11.6640625" style="122" customWidth="1"/>
    <col min="11016" max="11016" width="7.88671875" style="122" customWidth="1"/>
    <col min="11017" max="11017" width="11.6640625" style="122" customWidth="1"/>
    <col min="11018" max="11018" width="7.88671875" style="122" customWidth="1"/>
    <col min="11019" max="11019" width="11.6640625" style="122" customWidth="1"/>
    <col min="11020" max="11020" width="7.88671875" style="122" customWidth="1"/>
    <col min="11021" max="11021" width="14.5546875" style="122" customWidth="1"/>
    <col min="11022" max="11022" width="7.88671875" style="122" customWidth="1"/>
    <col min="11023" max="11023" width="14.5546875" style="122" customWidth="1"/>
    <col min="11024" max="11024" width="7.88671875" style="122" customWidth="1"/>
    <col min="11025" max="11025" width="14.5546875" style="122" customWidth="1"/>
    <col min="11026" max="11026" width="7.88671875" style="122" customWidth="1"/>
    <col min="11027" max="11030" width="5.6640625" style="122"/>
    <col min="11031" max="11031" width="12" style="122" customWidth="1"/>
    <col min="11032" max="11264" width="5.6640625" style="122"/>
    <col min="11265" max="11265" width="1.6640625" style="122" customWidth="1"/>
    <col min="11266" max="11266" width="2.33203125" style="122" customWidth="1"/>
    <col min="11267" max="11267" width="33.33203125" style="122" customWidth="1"/>
    <col min="11268" max="11268" width="2.33203125" style="122" bestFit="1" customWidth="1"/>
    <col min="11269" max="11269" width="11.6640625" style="122" customWidth="1"/>
    <col min="11270" max="11270" width="7.88671875" style="122" customWidth="1"/>
    <col min="11271" max="11271" width="11.6640625" style="122" customWidth="1"/>
    <col min="11272" max="11272" width="7.88671875" style="122" customWidth="1"/>
    <col min="11273" max="11273" width="11.6640625" style="122" customWidth="1"/>
    <col min="11274" max="11274" width="7.88671875" style="122" customWidth="1"/>
    <col min="11275" max="11275" width="11.6640625" style="122" customWidth="1"/>
    <col min="11276" max="11276" width="7.88671875" style="122" customWidth="1"/>
    <col min="11277" max="11277" width="14.5546875" style="122" customWidth="1"/>
    <col min="11278" max="11278" width="7.88671875" style="122" customWidth="1"/>
    <col min="11279" max="11279" width="14.5546875" style="122" customWidth="1"/>
    <col min="11280" max="11280" width="7.88671875" style="122" customWidth="1"/>
    <col min="11281" max="11281" width="14.5546875" style="122" customWidth="1"/>
    <col min="11282" max="11282" width="7.88671875" style="122" customWidth="1"/>
    <col min="11283" max="11286" width="5.6640625" style="122"/>
    <col min="11287" max="11287" width="12" style="122" customWidth="1"/>
    <col min="11288" max="11520" width="5.6640625" style="122"/>
    <col min="11521" max="11521" width="1.6640625" style="122" customWidth="1"/>
    <col min="11522" max="11522" width="2.33203125" style="122" customWidth="1"/>
    <col min="11523" max="11523" width="33.33203125" style="122" customWidth="1"/>
    <col min="11524" max="11524" width="2.33203125" style="122" bestFit="1" customWidth="1"/>
    <col min="11525" max="11525" width="11.6640625" style="122" customWidth="1"/>
    <col min="11526" max="11526" width="7.88671875" style="122" customWidth="1"/>
    <col min="11527" max="11527" width="11.6640625" style="122" customWidth="1"/>
    <col min="11528" max="11528" width="7.88671875" style="122" customWidth="1"/>
    <col min="11529" max="11529" width="11.6640625" style="122" customWidth="1"/>
    <col min="11530" max="11530" width="7.88671875" style="122" customWidth="1"/>
    <col min="11531" max="11531" width="11.6640625" style="122" customWidth="1"/>
    <col min="11532" max="11532" width="7.88671875" style="122" customWidth="1"/>
    <col min="11533" max="11533" width="14.5546875" style="122" customWidth="1"/>
    <col min="11534" max="11534" width="7.88671875" style="122" customWidth="1"/>
    <col min="11535" max="11535" width="14.5546875" style="122" customWidth="1"/>
    <col min="11536" max="11536" width="7.88671875" style="122" customWidth="1"/>
    <col min="11537" max="11537" width="14.5546875" style="122" customWidth="1"/>
    <col min="11538" max="11538" width="7.88671875" style="122" customWidth="1"/>
    <col min="11539" max="11542" width="5.6640625" style="122"/>
    <col min="11543" max="11543" width="12" style="122" customWidth="1"/>
    <col min="11544" max="11776" width="5.6640625" style="122"/>
    <col min="11777" max="11777" width="1.6640625" style="122" customWidth="1"/>
    <col min="11778" max="11778" width="2.33203125" style="122" customWidth="1"/>
    <col min="11779" max="11779" width="33.33203125" style="122" customWidth="1"/>
    <col min="11780" max="11780" width="2.33203125" style="122" bestFit="1" customWidth="1"/>
    <col min="11781" max="11781" width="11.6640625" style="122" customWidth="1"/>
    <col min="11782" max="11782" width="7.88671875" style="122" customWidth="1"/>
    <col min="11783" max="11783" width="11.6640625" style="122" customWidth="1"/>
    <col min="11784" max="11784" width="7.88671875" style="122" customWidth="1"/>
    <col min="11785" max="11785" width="11.6640625" style="122" customWidth="1"/>
    <col min="11786" max="11786" width="7.88671875" style="122" customWidth="1"/>
    <col min="11787" max="11787" width="11.6640625" style="122" customWidth="1"/>
    <col min="11788" max="11788" width="7.88671875" style="122" customWidth="1"/>
    <col min="11789" max="11789" width="14.5546875" style="122" customWidth="1"/>
    <col min="11790" max="11790" width="7.88671875" style="122" customWidth="1"/>
    <col min="11791" max="11791" width="14.5546875" style="122" customWidth="1"/>
    <col min="11792" max="11792" width="7.88671875" style="122" customWidth="1"/>
    <col min="11793" max="11793" width="14.5546875" style="122" customWidth="1"/>
    <col min="11794" max="11794" width="7.88671875" style="122" customWidth="1"/>
    <col min="11795" max="11798" width="5.6640625" style="122"/>
    <col min="11799" max="11799" width="12" style="122" customWidth="1"/>
    <col min="11800" max="12032" width="5.6640625" style="122"/>
    <col min="12033" max="12033" width="1.6640625" style="122" customWidth="1"/>
    <col min="12034" max="12034" width="2.33203125" style="122" customWidth="1"/>
    <col min="12035" max="12035" width="33.33203125" style="122" customWidth="1"/>
    <col min="12036" max="12036" width="2.33203125" style="122" bestFit="1" customWidth="1"/>
    <col min="12037" max="12037" width="11.6640625" style="122" customWidth="1"/>
    <col min="12038" max="12038" width="7.88671875" style="122" customWidth="1"/>
    <col min="12039" max="12039" width="11.6640625" style="122" customWidth="1"/>
    <col min="12040" max="12040" width="7.88671875" style="122" customWidth="1"/>
    <col min="12041" max="12041" width="11.6640625" style="122" customWidth="1"/>
    <col min="12042" max="12042" width="7.88671875" style="122" customWidth="1"/>
    <col min="12043" max="12043" width="11.6640625" style="122" customWidth="1"/>
    <col min="12044" max="12044" width="7.88671875" style="122" customWidth="1"/>
    <col min="12045" max="12045" width="14.5546875" style="122" customWidth="1"/>
    <col min="12046" max="12046" width="7.88671875" style="122" customWidth="1"/>
    <col min="12047" max="12047" width="14.5546875" style="122" customWidth="1"/>
    <col min="12048" max="12048" width="7.88671875" style="122" customWidth="1"/>
    <col min="12049" max="12049" width="14.5546875" style="122" customWidth="1"/>
    <col min="12050" max="12050" width="7.88671875" style="122" customWidth="1"/>
    <col min="12051" max="12054" width="5.6640625" style="122"/>
    <col min="12055" max="12055" width="12" style="122" customWidth="1"/>
    <col min="12056" max="12288" width="5.6640625" style="122"/>
    <col min="12289" max="12289" width="1.6640625" style="122" customWidth="1"/>
    <col min="12290" max="12290" width="2.33203125" style="122" customWidth="1"/>
    <col min="12291" max="12291" width="33.33203125" style="122" customWidth="1"/>
    <col min="12292" max="12292" width="2.33203125" style="122" bestFit="1" customWidth="1"/>
    <col min="12293" max="12293" width="11.6640625" style="122" customWidth="1"/>
    <col min="12294" max="12294" width="7.88671875" style="122" customWidth="1"/>
    <col min="12295" max="12295" width="11.6640625" style="122" customWidth="1"/>
    <col min="12296" max="12296" width="7.88671875" style="122" customWidth="1"/>
    <col min="12297" max="12297" width="11.6640625" style="122" customWidth="1"/>
    <col min="12298" max="12298" width="7.88671875" style="122" customWidth="1"/>
    <col min="12299" max="12299" width="11.6640625" style="122" customWidth="1"/>
    <col min="12300" max="12300" width="7.88671875" style="122" customWidth="1"/>
    <col min="12301" max="12301" width="14.5546875" style="122" customWidth="1"/>
    <col min="12302" max="12302" width="7.88671875" style="122" customWidth="1"/>
    <col min="12303" max="12303" width="14.5546875" style="122" customWidth="1"/>
    <col min="12304" max="12304" width="7.88671875" style="122" customWidth="1"/>
    <col min="12305" max="12305" width="14.5546875" style="122" customWidth="1"/>
    <col min="12306" max="12306" width="7.88671875" style="122" customWidth="1"/>
    <col min="12307" max="12310" width="5.6640625" style="122"/>
    <col min="12311" max="12311" width="12" style="122" customWidth="1"/>
    <col min="12312" max="12544" width="5.6640625" style="122"/>
    <col min="12545" max="12545" width="1.6640625" style="122" customWidth="1"/>
    <col min="12546" max="12546" width="2.33203125" style="122" customWidth="1"/>
    <col min="12547" max="12547" width="33.33203125" style="122" customWidth="1"/>
    <col min="12548" max="12548" width="2.33203125" style="122" bestFit="1" customWidth="1"/>
    <col min="12549" max="12549" width="11.6640625" style="122" customWidth="1"/>
    <col min="12550" max="12550" width="7.88671875" style="122" customWidth="1"/>
    <col min="12551" max="12551" width="11.6640625" style="122" customWidth="1"/>
    <col min="12552" max="12552" width="7.88671875" style="122" customWidth="1"/>
    <col min="12553" max="12553" width="11.6640625" style="122" customWidth="1"/>
    <col min="12554" max="12554" width="7.88671875" style="122" customWidth="1"/>
    <col min="12555" max="12555" width="11.6640625" style="122" customWidth="1"/>
    <col min="12556" max="12556" width="7.88671875" style="122" customWidth="1"/>
    <col min="12557" max="12557" width="14.5546875" style="122" customWidth="1"/>
    <col min="12558" max="12558" width="7.88671875" style="122" customWidth="1"/>
    <col min="12559" max="12559" width="14.5546875" style="122" customWidth="1"/>
    <col min="12560" max="12560" width="7.88671875" style="122" customWidth="1"/>
    <col min="12561" max="12561" width="14.5546875" style="122" customWidth="1"/>
    <col min="12562" max="12562" width="7.88671875" style="122" customWidth="1"/>
    <col min="12563" max="12566" width="5.6640625" style="122"/>
    <col min="12567" max="12567" width="12" style="122" customWidth="1"/>
    <col min="12568" max="12800" width="5.6640625" style="122"/>
    <col min="12801" max="12801" width="1.6640625" style="122" customWidth="1"/>
    <col min="12802" max="12802" width="2.33203125" style="122" customWidth="1"/>
    <col min="12803" max="12803" width="33.33203125" style="122" customWidth="1"/>
    <col min="12804" max="12804" width="2.33203125" style="122" bestFit="1" customWidth="1"/>
    <col min="12805" max="12805" width="11.6640625" style="122" customWidth="1"/>
    <col min="12806" max="12806" width="7.88671875" style="122" customWidth="1"/>
    <col min="12807" max="12807" width="11.6640625" style="122" customWidth="1"/>
    <col min="12808" max="12808" width="7.88671875" style="122" customWidth="1"/>
    <col min="12809" max="12809" width="11.6640625" style="122" customWidth="1"/>
    <col min="12810" max="12810" width="7.88671875" style="122" customWidth="1"/>
    <col min="12811" max="12811" width="11.6640625" style="122" customWidth="1"/>
    <col min="12812" max="12812" width="7.88671875" style="122" customWidth="1"/>
    <col min="12813" max="12813" width="14.5546875" style="122" customWidth="1"/>
    <col min="12814" max="12814" width="7.88671875" style="122" customWidth="1"/>
    <col min="12815" max="12815" width="14.5546875" style="122" customWidth="1"/>
    <col min="12816" max="12816" width="7.88671875" style="122" customWidth="1"/>
    <col min="12817" max="12817" width="14.5546875" style="122" customWidth="1"/>
    <col min="12818" max="12818" width="7.88671875" style="122" customWidth="1"/>
    <col min="12819" max="12822" width="5.6640625" style="122"/>
    <col min="12823" max="12823" width="12" style="122" customWidth="1"/>
    <col min="12824" max="13056" width="5.6640625" style="122"/>
    <col min="13057" max="13057" width="1.6640625" style="122" customWidth="1"/>
    <col min="13058" max="13058" width="2.33203125" style="122" customWidth="1"/>
    <col min="13059" max="13059" width="33.33203125" style="122" customWidth="1"/>
    <col min="13060" max="13060" width="2.33203125" style="122" bestFit="1" customWidth="1"/>
    <col min="13061" max="13061" width="11.6640625" style="122" customWidth="1"/>
    <col min="13062" max="13062" width="7.88671875" style="122" customWidth="1"/>
    <col min="13063" max="13063" width="11.6640625" style="122" customWidth="1"/>
    <col min="13064" max="13064" width="7.88671875" style="122" customWidth="1"/>
    <col min="13065" max="13065" width="11.6640625" style="122" customWidth="1"/>
    <col min="13066" max="13066" width="7.88671875" style="122" customWidth="1"/>
    <col min="13067" max="13067" width="11.6640625" style="122" customWidth="1"/>
    <col min="13068" max="13068" width="7.88671875" style="122" customWidth="1"/>
    <col min="13069" max="13069" width="14.5546875" style="122" customWidth="1"/>
    <col min="13070" max="13070" width="7.88671875" style="122" customWidth="1"/>
    <col min="13071" max="13071" width="14.5546875" style="122" customWidth="1"/>
    <col min="13072" max="13072" width="7.88671875" style="122" customWidth="1"/>
    <col min="13073" max="13073" width="14.5546875" style="122" customWidth="1"/>
    <col min="13074" max="13074" width="7.88671875" style="122" customWidth="1"/>
    <col min="13075" max="13078" width="5.6640625" style="122"/>
    <col min="13079" max="13079" width="12" style="122" customWidth="1"/>
    <col min="13080" max="13312" width="5.6640625" style="122"/>
    <col min="13313" max="13313" width="1.6640625" style="122" customWidth="1"/>
    <col min="13314" max="13314" width="2.33203125" style="122" customWidth="1"/>
    <col min="13315" max="13315" width="33.33203125" style="122" customWidth="1"/>
    <col min="13316" max="13316" width="2.33203125" style="122" bestFit="1" customWidth="1"/>
    <col min="13317" max="13317" width="11.6640625" style="122" customWidth="1"/>
    <col min="13318" max="13318" width="7.88671875" style="122" customWidth="1"/>
    <col min="13319" max="13319" width="11.6640625" style="122" customWidth="1"/>
    <col min="13320" max="13320" width="7.88671875" style="122" customWidth="1"/>
    <col min="13321" max="13321" width="11.6640625" style="122" customWidth="1"/>
    <col min="13322" max="13322" width="7.88671875" style="122" customWidth="1"/>
    <col min="13323" max="13323" width="11.6640625" style="122" customWidth="1"/>
    <col min="13324" max="13324" width="7.88671875" style="122" customWidth="1"/>
    <col min="13325" max="13325" width="14.5546875" style="122" customWidth="1"/>
    <col min="13326" max="13326" width="7.88671875" style="122" customWidth="1"/>
    <col min="13327" max="13327" width="14.5546875" style="122" customWidth="1"/>
    <col min="13328" max="13328" width="7.88671875" style="122" customWidth="1"/>
    <col min="13329" max="13329" width="14.5546875" style="122" customWidth="1"/>
    <col min="13330" max="13330" width="7.88671875" style="122" customWidth="1"/>
    <col min="13331" max="13334" width="5.6640625" style="122"/>
    <col min="13335" max="13335" width="12" style="122" customWidth="1"/>
    <col min="13336" max="13568" width="5.6640625" style="122"/>
    <col min="13569" max="13569" width="1.6640625" style="122" customWidth="1"/>
    <col min="13570" max="13570" width="2.33203125" style="122" customWidth="1"/>
    <col min="13571" max="13571" width="33.33203125" style="122" customWidth="1"/>
    <col min="13572" max="13572" width="2.33203125" style="122" bestFit="1" customWidth="1"/>
    <col min="13573" max="13573" width="11.6640625" style="122" customWidth="1"/>
    <col min="13574" max="13574" width="7.88671875" style="122" customWidth="1"/>
    <col min="13575" max="13575" width="11.6640625" style="122" customWidth="1"/>
    <col min="13576" max="13576" width="7.88671875" style="122" customWidth="1"/>
    <col min="13577" max="13577" width="11.6640625" style="122" customWidth="1"/>
    <col min="13578" max="13578" width="7.88671875" style="122" customWidth="1"/>
    <col min="13579" max="13579" width="11.6640625" style="122" customWidth="1"/>
    <col min="13580" max="13580" width="7.88671875" style="122" customWidth="1"/>
    <col min="13581" max="13581" width="14.5546875" style="122" customWidth="1"/>
    <col min="13582" max="13582" width="7.88671875" style="122" customWidth="1"/>
    <col min="13583" max="13583" width="14.5546875" style="122" customWidth="1"/>
    <col min="13584" max="13584" width="7.88671875" style="122" customWidth="1"/>
    <col min="13585" max="13585" width="14.5546875" style="122" customWidth="1"/>
    <col min="13586" max="13586" width="7.88671875" style="122" customWidth="1"/>
    <col min="13587" max="13590" width="5.6640625" style="122"/>
    <col min="13591" max="13591" width="12" style="122" customWidth="1"/>
    <col min="13592" max="13824" width="5.6640625" style="122"/>
    <col min="13825" max="13825" width="1.6640625" style="122" customWidth="1"/>
    <col min="13826" max="13826" width="2.33203125" style="122" customWidth="1"/>
    <col min="13827" max="13827" width="33.33203125" style="122" customWidth="1"/>
    <col min="13828" max="13828" width="2.33203125" style="122" bestFit="1" customWidth="1"/>
    <col min="13829" max="13829" width="11.6640625" style="122" customWidth="1"/>
    <col min="13830" max="13830" width="7.88671875" style="122" customWidth="1"/>
    <col min="13831" max="13831" width="11.6640625" style="122" customWidth="1"/>
    <col min="13832" max="13832" width="7.88671875" style="122" customWidth="1"/>
    <col min="13833" max="13833" width="11.6640625" style="122" customWidth="1"/>
    <col min="13834" max="13834" width="7.88671875" style="122" customWidth="1"/>
    <col min="13835" max="13835" width="11.6640625" style="122" customWidth="1"/>
    <col min="13836" max="13836" width="7.88671875" style="122" customWidth="1"/>
    <col min="13837" max="13837" width="14.5546875" style="122" customWidth="1"/>
    <col min="13838" max="13838" width="7.88671875" style="122" customWidth="1"/>
    <col min="13839" max="13839" width="14.5546875" style="122" customWidth="1"/>
    <col min="13840" max="13840" width="7.88671875" style="122" customWidth="1"/>
    <col min="13841" max="13841" width="14.5546875" style="122" customWidth="1"/>
    <col min="13842" max="13842" width="7.88671875" style="122" customWidth="1"/>
    <col min="13843" max="13846" width="5.6640625" style="122"/>
    <col min="13847" max="13847" width="12" style="122" customWidth="1"/>
    <col min="13848" max="14080" width="5.6640625" style="122"/>
    <col min="14081" max="14081" width="1.6640625" style="122" customWidth="1"/>
    <col min="14082" max="14082" width="2.33203125" style="122" customWidth="1"/>
    <col min="14083" max="14083" width="33.33203125" style="122" customWidth="1"/>
    <col min="14084" max="14084" width="2.33203125" style="122" bestFit="1" customWidth="1"/>
    <col min="14085" max="14085" width="11.6640625" style="122" customWidth="1"/>
    <col min="14086" max="14086" width="7.88671875" style="122" customWidth="1"/>
    <col min="14087" max="14087" width="11.6640625" style="122" customWidth="1"/>
    <col min="14088" max="14088" width="7.88671875" style="122" customWidth="1"/>
    <col min="14089" max="14089" width="11.6640625" style="122" customWidth="1"/>
    <col min="14090" max="14090" width="7.88671875" style="122" customWidth="1"/>
    <col min="14091" max="14091" width="11.6640625" style="122" customWidth="1"/>
    <col min="14092" max="14092" width="7.88671875" style="122" customWidth="1"/>
    <col min="14093" max="14093" width="14.5546875" style="122" customWidth="1"/>
    <col min="14094" max="14094" width="7.88671875" style="122" customWidth="1"/>
    <col min="14095" max="14095" width="14.5546875" style="122" customWidth="1"/>
    <col min="14096" max="14096" width="7.88671875" style="122" customWidth="1"/>
    <col min="14097" max="14097" width="14.5546875" style="122" customWidth="1"/>
    <col min="14098" max="14098" width="7.88671875" style="122" customWidth="1"/>
    <col min="14099" max="14102" width="5.6640625" style="122"/>
    <col min="14103" max="14103" width="12" style="122" customWidth="1"/>
    <col min="14104" max="14336" width="5.6640625" style="122"/>
    <col min="14337" max="14337" width="1.6640625" style="122" customWidth="1"/>
    <col min="14338" max="14338" width="2.33203125" style="122" customWidth="1"/>
    <col min="14339" max="14339" width="33.33203125" style="122" customWidth="1"/>
    <col min="14340" max="14340" width="2.33203125" style="122" bestFit="1" customWidth="1"/>
    <col min="14341" max="14341" width="11.6640625" style="122" customWidth="1"/>
    <col min="14342" max="14342" width="7.88671875" style="122" customWidth="1"/>
    <col min="14343" max="14343" width="11.6640625" style="122" customWidth="1"/>
    <col min="14344" max="14344" width="7.88671875" style="122" customWidth="1"/>
    <col min="14345" max="14345" width="11.6640625" style="122" customWidth="1"/>
    <col min="14346" max="14346" width="7.88671875" style="122" customWidth="1"/>
    <col min="14347" max="14347" width="11.6640625" style="122" customWidth="1"/>
    <col min="14348" max="14348" width="7.88671875" style="122" customWidth="1"/>
    <col min="14349" max="14349" width="14.5546875" style="122" customWidth="1"/>
    <col min="14350" max="14350" width="7.88671875" style="122" customWidth="1"/>
    <col min="14351" max="14351" width="14.5546875" style="122" customWidth="1"/>
    <col min="14352" max="14352" width="7.88671875" style="122" customWidth="1"/>
    <col min="14353" max="14353" width="14.5546875" style="122" customWidth="1"/>
    <col min="14354" max="14354" width="7.88671875" style="122" customWidth="1"/>
    <col min="14355" max="14358" width="5.6640625" style="122"/>
    <col min="14359" max="14359" width="12" style="122" customWidth="1"/>
    <col min="14360" max="14592" width="5.6640625" style="122"/>
    <col min="14593" max="14593" width="1.6640625" style="122" customWidth="1"/>
    <col min="14594" max="14594" width="2.33203125" style="122" customWidth="1"/>
    <col min="14595" max="14595" width="33.33203125" style="122" customWidth="1"/>
    <col min="14596" max="14596" width="2.33203125" style="122" bestFit="1" customWidth="1"/>
    <col min="14597" max="14597" width="11.6640625" style="122" customWidth="1"/>
    <col min="14598" max="14598" width="7.88671875" style="122" customWidth="1"/>
    <col min="14599" max="14599" width="11.6640625" style="122" customWidth="1"/>
    <col min="14600" max="14600" width="7.88671875" style="122" customWidth="1"/>
    <col min="14601" max="14601" width="11.6640625" style="122" customWidth="1"/>
    <col min="14602" max="14602" width="7.88671875" style="122" customWidth="1"/>
    <col min="14603" max="14603" width="11.6640625" style="122" customWidth="1"/>
    <col min="14604" max="14604" width="7.88671875" style="122" customWidth="1"/>
    <col min="14605" max="14605" width="14.5546875" style="122" customWidth="1"/>
    <col min="14606" max="14606" width="7.88671875" style="122" customWidth="1"/>
    <col min="14607" max="14607" width="14.5546875" style="122" customWidth="1"/>
    <col min="14608" max="14608" width="7.88671875" style="122" customWidth="1"/>
    <col min="14609" max="14609" width="14.5546875" style="122" customWidth="1"/>
    <col min="14610" max="14610" width="7.88671875" style="122" customWidth="1"/>
    <col min="14611" max="14614" width="5.6640625" style="122"/>
    <col min="14615" max="14615" width="12" style="122" customWidth="1"/>
    <col min="14616" max="14848" width="5.6640625" style="122"/>
    <col min="14849" max="14849" width="1.6640625" style="122" customWidth="1"/>
    <col min="14850" max="14850" width="2.33203125" style="122" customWidth="1"/>
    <col min="14851" max="14851" width="33.33203125" style="122" customWidth="1"/>
    <col min="14852" max="14852" width="2.33203125" style="122" bestFit="1" customWidth="1"/>
    <col min="14853" max="14853" width="11.6640625" style="122" customWidth="1"/>
    <col min="14854" max="14854" width="7.88671875" style="122" customWidth="1"/>
    <col min="14855" max="14855" width="11.6640625" style="122" customWidth="1"/>
    <col min="14856" max="14856" width="7.88671875" style="122" customWidth="1"/>
    <col min="14857" max="14857" width="11.6640625" style="122" customWidth="1"/>
    <col min="14858" max="14858" width="7.88671875" style="122" customWidth="1"/>
    <col min="14859" max="14859" width="11.6640625" style="122" customWidth="1"/>
    <col min="14860" max="14860" width="7.88671875" style="122" customWidth="1"/>
    <col min="14861" max="14861" width="14.5546875" style="122" customWidth="1"/>
    <col min="14862" max="14862" width="7.88671875" style="122" customWidth="1"/>
    <col min="14863" max="14863" width="14.5546875" style="122" customWidth="1"/>
    <col min="14864" max="14864" width="7.88671875" style="122" customWidth="1"/>
    <col min="14865" max="14865" width="14.5546875" style="122" customWidth="1"/>
    <col min="14866" max="14866" width="7.88671875" style="122" customWidth="1"/>
    <col min="14867" max="14870" width="5.6640625" style="122"/>
    <col min="14871" max="14871" width="12" style="122" customWidth="1"/>
    <col min="14872" max="15104" width="5.6640625" style="122"/>
    <col min="15105" max="15105" width="1.6640625" style="122" customWidth="1"/>
    <col min="15106" max="15106" width="2.33203125" style="122" customWidth="1"/>
    <col min="15107" max="15107" width="33.33203125" style="122" customWidth="1"/>
    <col min="15108" max="15108" width="2.33203125" style="122" bestFit="1" customWidth="1"/>
    <col min="15109" max="15109" width="11.6640625" style="122" customWidth="1"/>
    <col min="15110" max="15110" width="7.88671875" style="122" customWidth="1"/>
    <col min="15111" max="15111" width="11.6640625" style="122" customWidth="1"/>
    <col min="15112" max="15112" width="7.88671875" style="122" customWidth="1"/>
    <col min="15113" max="15113" width="11.6640625" style="122" customWidth="1"/>
    <col min="15114" max="15114" width="7.88671875" style="122" customWidth="1"/>
    <col min="15115" max="15115" width="11.6640625" style="122" customWidth="1"/>
    <col min="15116" max="15116" width="7.88671875" style="122" customWidth="1"/>
    <col min="15117" max="15117" width="14.5546875" style="122" customWidth="1"/>
    <col min="15118" max="15118" width="7.88671875" style="122" customWidth="1"/>
    <col min="15119" max="15119" width="14.5546875" style="122" customWidth="1"/>
    <col min="15120" max="15120" width="7.88671875" style="122" customWidth="1"/>
    <col min="15121" max="15121" width="14.5546875" style="122" customWidth="1"/>
    <col min="15122" max="15122" width="7.88671875" style="122" customWidth="1"/>
    <col min="15123" max="15126" width="5.6640625" style="122"/>
    <col min="15127" max="15127" width="12" style="122" customWidth="1"/>
    <col min="15128" max="15360" width="5.6640625" style="122"/>
    <col min="15361" max="15361" width="1.6640625" style="122" customWidth="1"/>
    <col min="15362" max="15362" width="2.33203125" style="122" customWidth="1"/>
    <col min="15363" max="15363" width="33.33203125" style="122" customWidth="1"/>
    <col min="15364" max="15364" width="2.33203125" style="122" bestFit="1" customWidth="1"/>
    <col min="15365" max="15365" width="11.6640625" style="122" customWidth="1"/>
    <col min="15366" max="15366" width="7.88671875" style="122" customWidth="1"/>
    <col min="15367" max="15367" width="11.6640625" style="122" customWidth="1"/>
    <col min="15368" max="15368" width="7.88671875" style="122" customWidth="1"/>
    <col min="15369" max="15369" width="11.6640625" style="122" customWidth="1"/>
    <col min="15370" max="15370" width="7.88671875" style="122" customWidth="1"/>
    <col min="15371" max="15371" width="11.6640625" style="122" customWidth="1"/>
    <col min="15372" max="15372" width="7.88671875" style="122" customWidth="1"/>
    <col min="15373" max="15373" width="14.5546875" style="122" customWidth="1"/>
    <col min="15374" max="15374" width="7.88671875" style="122" customWidth="1"/>
    <col min="15375" max="15375" width="14.5546875" style="122" customWidth="1"/>
    <col min="15376" max="15376" width="7.88671875" style="122" customWidth="1"/>
    <col min="15377" max="15377" width="14.5546875" style="122" customWidth="1"/>
    <col min="15378" max="15378" width="7.88671875" style="122" customWidth="1"/>
    <col min="15379" max="15382" width="5.6640625" style="122"/>
    <col min="15383" max="15383" width="12" style="122" customWidth="1"/>
    <col min="15384" max="15616" width="5.6640625" style="122"/>
    <col min="15617" max="15617" width="1.6640625" style="122" customWidth="1"/>
    <col min="15618" max="15618" width="2.33203125" style="122" customWidth="1"/>
    <col min="15619" max="15619" width="33.33203125" style="122" customWidth="1"/>
    <col min="15620" max="15620" width="2.33203125" style="122" bestFit="1" customWidth="1"/>
    <col min="15621" max="15621" width="11.6640625" style="122" customWidth="1"/>
    <col min="15622" max="15622" width="7.88671875" style="122" customWidth="1"/>
    <col min="15623" max="15623" width="11.6640625" style="122" customWidth="1"/>
    <col min="15624" max="15624" width="7.88671875" style="122" customWidth="1"/>
    <col min="15625" max="15625" width="11.6640625" style="122" customWidth="1"/>
    <col min="15626" max="15626" width="7.88671875" style="122" customWidth="1"/>
    <col min="15627" max="15627" width="11.6640625" style="122" customWidth="1"/>
    <col min="15628" max="15628" width="7.88671875" style="122" customWidth="1"/>
    <col min="15629" max="15629" width="14.5546875" style="122" customWidth="1"/>
    <col min="15630" max="15630" width="7.88671875" style="122" customWidth="1"/>
    <col min="15631" max="15631" width="14.5546875" style="122" customWidth="1"/>
    <col min="15632" max="15632" width="7.88671875" style="122" customWidth="1"/>
    <col min="15633" max="15633" width="14.5546875" style="122" customWidth="1"/>
    <col min="15634" max="15634" width="7.88671875" style="122" customWidth="1"/>
    <col min="15635" max="15638" width="5.6640625" style="122"/>
    <col min="15639" max="15639" width="12" style="122" customWidth="1"/>
    <col min="15640" max="15872" width="5.6640625" style="122"/>
    <col min="15873" max="15873" width="1.6640625" style="122" customWidth="1"/>
    <col min="15874" max="15874" width="2.33203125" style="122" customWidth="1"/>
    <col min="15875" max="15875" width="33.33203125" style="122" customWidth="1"/>
    <col min="15876" max="15876" width="2.33203125" style="122" bestFit="1" customWidth="1"/>
    <col min="15877" max="15877" width="11.6640625" style="122" customWidth="1"/>
    <col min="15878" max="15878" width="7.88671875" style="122" customWidth="1"/>
    <col min="15879" max="15879" width="11.6640625" style="122" customWidth="1"/>
    <col min="15880" max="15880" width="7.88671875" style="122" customWidth="1"/>
    <col min="15881" max="15881" width="11.6640625" style="122" customWidth="1"/>
    <col min="15882" max="15882" width="7.88671875" style="122" customWidth="1"/>
    <col min="15883" max="15883" width="11.6640625" style="122" customWidth="1"/>
    <col min="15884" max="15884" width="7.88671875" style="122" customWidth="1"/>
    <col min="15885" max="15885" width="14.5546875" style="122" customWidth="1"/>
    <col min="15886" max="15886" width="7.88671875" style="122" customWidth="1"/>
    <col min="15887" max="15887" width="14.5546875" style="122" customWidth="1"/>
    <col min="15888" max="15888" width="7.88671875" style="122" customWidth="1"/>
    <col min="15889" max="15889" width="14.5546875" style="122" customWidth="1"/>
    <col min="15890" max="15890" width="7.88671875" style="122" customWidth="1"/>
    <col min="15891" max="15894" width="5.6640625" style="122"/>
    <col min="15895" max="15895" width="12" style="122" customWidth="1"/>
    <col min="15896" max="16128" width="5.6640625" style="122"/>
    <col min="16129" max="16129" width="1.6640625" style="122" customWidth="1"/>
    <col min="16130" max="16130" width="2.33203125" style="122" customWidth="1"/>
    <col min="16131" max="16131" width="33.33203125" style="122" customWidth="1"/>
    <col min="16132" max="16132" width="2.33203125" style="122" bestFit="1" customWidth="1"/>
    <col min="16133" max="16133" width="11.6640625" style="122" customWidth="1"/>
    <col min="16134" max="16134" width="7.88671875" style="122" customWidth="1"/>
    <col min="16135" max="16135" width="11.6640625" style="122" customWidth="1"/>
    <col min="16136" max="16136" width="7.88671875" style="122" customWidth="1"/>
    <col min="16137" max="16137" width="11.6640625" style="122" customWidth="1"/>
    <col min="16138" max="16138" width="7.88671875" style="122" customWidth="1"/>
    <col min="16139" max="16139" width="11.6640625" style="122" customWidth="1"/>
    <col min="16140" max="16140" width="7.88671875" style="122" customWidth="1"/>
    <col min="16141" max="16141" width="14.5546875" style="122" customWidth="1"/>
    <col min="16142" max="16142" width="7.88671875" style="122" customWidth="1"/>
    <col min="16143" max="16143" width="14.5546875" style="122" customWidth="1"/>
    <col min="16144" max="16144" width="7.88671875" style="122" customWidth="1"/>
    <col min="16145" max="16145" width="14.5546875" style="122" customWidth="1"/>
    <col min="16146" max="16146" width="7.88671875" style="122" customWidth="1"/>
    <col min="16147" max="16150" width="5.6640625" style="122"/>
    <col min="16151" max="16151" width="12" style="122" customWidth="1"/>
    <col min="16152" max="16384" width="5.6640625" style="122"/>
  </cols>
  <sheetData>
    <row r="1" spans="1:37" s="4" customFormat="1" ht="2.1" customHeight="1">
      <c r="A1" s="5"/>
      <c r="B1" s="4">
        <v>1</v>
      </c>
      <c r="D1" s="5"/>
      <c r="F1" s="5"/>
      <c r="H1" s="5"/>
      <c r="J1" s="5"/>
      <c r="L1" s="5"/>
      <c r="N1" s="5"/>
      <c r="P1" s="5"/>
      <c r="R1" s="5"/>
    </row>
    <row r="2" spans="1:37" s="9" customFormat="1" ht="18.75" customHeight="1">
      <c r="A2" s="10"/>
      <c r="D2" s="10"/>
      <c r="F2" s="10"/>
      <c r="H2" s="10"/>
      <c r="J2" s="10"/>
      <c r="L2" s="10"/>
      <c r="N2" s="10"/>
      <c r="P2" s="10"/>
      <c r="R2" s="10"/>
    </row>
    <row r="3" spans="1:37" s="9" customFormat="1" ht="21">
      <c r="A3" s="15"/>
      <c r="C3" s="367" t="s">
        <v>309</v>
      </c>
      <c r="D3" s="10"/>
      <c r="E3" s="17"/>
      <c r="F3" s="10"/>
      <c r="G3" s="17"/>
      <c r="H3" s="10"/>
      <c r="I3" s="17"/>
      <c r="J3" s="10"/>
      <c r="K3" s="17"/>
      <c r="L3" s="10"/>
      <c r="M3" s="16"/>
      <c r="N3" s="10"/>
      <c r="O3" s="16"/>
      <c r="P3" s="10"/>
      <c r="Q3" s="16"/>
      <c r="R3" s="10"/>
    </row>
    <row r="4" spans="1:37" s="9" customFormat="1" ht="21">
      <c r="A4" s="10"/>
      <c r="C4" s="14" t="s">
        <v>310</v>
      </c>
      <c r="D4" s="15"/>
      <c r="F4" s="15"/>
      <c r="H4" s="15"/>
      <c r="J4" s="15"/>
      <c r="L4" s="15"/>
      <c r="M4" s="18"/>
      <c r="N4" s="15"/>
      <c r="O4" s="18"/>
      <c r="P4" s="15"/>
      <c r="Q4" s="18"/>
      <c r="R4" s="15"/>
    </row>
    <row r="5" spans="1:37" s="9" customFormat="1" ht="5.0999999999999996" customHeight="1">
      <c r="A5" s="10"/>
      <c r="B5" s="22"/>
      <c r="C5" s="23"/>
      <c r="D5" s="368"/>
      <c r="E5" s="26"/>
      <c r="F5" s="368"/>
      <c r="G5" s="26"/>
      <c r="H5" s="368"/>
      <c r="I5" s="26"/>
      <c r="J5" s="368"/>
      <c r="K5" s="26"/>
      <c r="L5" s="368"/>
      <c r="M5" s="25"/>
      <c r="N5" s="368"/>
      <c r="O5" s="25"/>
      <c r="P5" s="368"/>
      <c r="Q5" s="25"/>
      <c r="R5" s="368"/>
    </row>
    <row r="6" spans="1:37" s="9" customFormat="1" ht="5.0999999999999996" customHeight="1">
      <c r="A6" s="28"/>
      <c r="B6" s="27"/>
      <c r="C6" s="27"/>
      <c r="D6" s="28"/>
      <c r="E6" s="29"/>
      <c r="F6" s="28"/>
      <c r="G6" s="29"/>
      <c r="H6" s="28"/>
      <c r="I6" s="29">
        <v>1</v>
      </c>
      <c r="J6" s="28"/>
      <c r="K6" s="29">
        <v>1</v>
      </c>
      <c r="L6" s="28"/>
      <c r="M6" s="27">
        <v>1</v>
      </c>
      <c r="N6" s="28"/>
      <c r="O6" s="27">
        <v>1</v>
      </c>
      <c r="P6" s="28"/>
      <c r="Q6" s="27">
        <v>1</v>
      </c>
      <c r="R6" s="28"/>
    </row>
    <row r="7" spans="1:37" s="9" customFormat="1" ht="5.0999999999999996" customHeight="1">
      <c r="A7" s="10"/>
      <c r="C7" s="34"/>
      <c r="D7" s="35"/>
      <c r="E7" s="33"/>
      <c r="F7" s="35"/>
      <c r="G7" s="33"/>
      <c r="H7" s="35"/>
      <c r="I7" s="33"/>
      <c r="J7" s="35"/>
      <c r="K7" s="33"/>
      <c r="L7" s="35"/>
      <c r="M7" s="33"/>
      <c r="N7" s="35"/>
      <c r="O7" s="33"/>
      <c r="P7" s="35"/>
      <c r="Q7" s="33"/>
      <c r="R7" s="35"/>
    </row>
    <row r="8" spans="1:37" s="9" customFormat="1" ht="5.0999999999999996" customHeight="1">
      <c r="A8" s="10"/>
      <c r="C8" s="34"/>
      <c r="D8" s="35"/>
      <c r="E8" s="33"/>
      <c r="F8" s="35"/>
      <c r="G8" s="33"/>
      <c r="H8" s="35"/>
      <c r="I8" s="33"/>
      <c r="J8" s="35"/>
      <c r="K8" s="33"/>
      <c r="L8" s="35"/>
      <c r="M8" s="33"/>
      <c r="N8" s="35"/>
      <c r="O8" s="33"/>
      <c r="P8" s="35"/>
      <c r="Q8" s="33"/>
      <c r="R8" s="35"/>
    </row>
    <row r="9" spans="1:37" s="9" customFormat="1" ht="5.0999999999999996" customHeight="1">
      <c r="A9" s="10"/>
      <c r="C9" s="34"/>
      <c r="D9" s="35"/>
      <c r="E9" s="33"/>
      <c r="F9" s="35"/>
      <c r="G9" s="33"/>
      <c r="H9" s="35"/>
      <c r="I9" s="33"/>
      <c r="J9" s="35"/>
      <c r="K9" s="33"/>
      <c r="L9" s="35"/>
      <c r="M9" s="33"/>
      <c r="N9" s="35"/>
      <c r="O9" s="33"/>
      <c r="P9" s="35"/>
      <c r="Q9" s="33"/>
      <c r="R9" s="35"/>
    </row>
    <row r="10" spans="1:37" s="9" customFormat="1">
      <c r="A10" s="37"/>
      <c r="B10" s="809" t="s">
        <v>15</v>
      </c>
      <c r="C10" s="810"/>
      <c r="D10" s="38"/>
      <c r="E10" s="369"/>
      <c r="F10" s="38"/>
      <c r="G10" s="369"/>
      <c r="H10" s="38"/>
      <c r="I10" s="369"/>
      <c r="J10" s="38"/>
      <c r="K10" s="369"/>
      <c r="L10" s="38"/>
      <c r="M10" s="369"/>
      <c r="N10" s="38"/>
      <c r="O10" s="369"/>
      <c r="P10" s="38"/>
      <c r="Q10" s="38"/>
      <c r="R10" s="38"/>
      <c r="S10" s="816" t="s">
        <v>265</v>
      </c>
      <c r="T10" s="817"/>
      <c r="V10" s="816" t="s">
        <v>265</v>
      </c>
      <c r="W10" s="817"/>
    </row>
    <row r="11" spans="1:37" s="9" customFormat="1">
      <c r="A11" s="37"/>
      <c r="B11" s="811"/>
      <c r="C11" s="812"/>
      <c r="D11" s="38"/>
      <c r="E11" s="39" t="s">
        <v>311</v>
      </c>
      <c r="F11" s="40" t="s">
        <v>18</v>
      </c>
      <c r="G11" s="39" t="s">
        <v>312</v>
      </c>
      <c r="H11" s="40" t="s">
        <v>18</v>
      </c>
      <c r="I11" s="39" t="s">
        <v>313</v>
      </c>
      <c r="J11" s="40" t="s">
        <v>18</v>
      </c>
      <c r="K11" s="39" t="s">
        <v>314</v>
      </c>
      <c r="L11" s="40" t="s">
        <v>18</v>
      </c>
      <c r="M11" s="39" t="s">
        <v>315</v>
      </c>
      <c r="N11" s="40" t="s">
        <v>18</v>
      </c>
      <c r="O11" s="39" t="s">
        <v>316</v>
      </c>
      <c r="P11" s="40" t="s">
        <v>18</v>
      </c>
      <c r="Q11" s="39" t="s">
        <v>317</v>
      </c>
      <c r="R11" s="40" t="s">
        <v>18</v>
      </c>
      <c r="S11" s="39" t="s">
        <v>318</v>
      </c>
      <c r="T11" s="260" t="s">
        <v>18</v>
      </c>
      <c r="V11" s="39" t="s">
        <v>319</v>
      </c>
      <c r="W11" s="260" t="s">
        <v>18</v>
      </c>
    </row>
    <row r="12" spans="1:37" s="9" customFormat="1" ht="5.0999999999999996" customHeight="1">
      <c r="A12" s="50"/>
      <c r="B12" s="46"/>
      <c r="C12" s="47"/>
      <c r="D12" s="10"/>
      <c r="E12" s="51"/>
      <c r="F12" s="47"/>
      <c r="G12" s="51"/>
      <c r="H12" s="47"/>
      <c r="I12" s="51"/>
      <c r="J12" s="47"/>
      <c r="K12" s="51"/>
      <c r="L12" s="47"/>
      <c r="M12" s="44"/>
      <c r="N12" s="47"/>
      <c r="O12" s="44"/>
      <c r="P12" s="47"/>
      <c r="Q12" s="44"/>
      <c r="R12" s="47"/>
      <c r="T12" s="47"/>
      <c r="W12" s="47"/>
    </row>
    <row r="13" spans="1:37" s="9" customFormat="1" ht="5.0999999999999996" customHeight="1">
      <c r="A13" s="50"/>
      <c r="B13" s="51"/>
      <c r="C13" s="52"/>
      <c r="D13" s="10"/>
      <c r="E13" s="51"/>
      <c r="F13" s="52"/>
      <c r="G13" s="51"/>
      <c r="H13" s="52"/>
      <c r="I13" s="51"/>
      <c r="K13" s="51"/>
      <c r="M13" s="370"/>
      <c r="O13" s="370"/>
      <c r="Q13" s="370"/>
      <c r="R13" s="52"/>
      <c r="T13" s="52"/>
      <c r="W13" s="52"/>
    </row>
    <row r="14" spans="1:37" s="9" customFormat="1" ht="14.4">
      <c r="A14" s="60"/>
      <c r="B14" s="51"/>
      <c r="C14" s="61" t="s">
        <v>26</v>
      </c>
      <c r="D14" s="62"/>
      <c r="E14" s="54">
        <f>E65</f>
        <v>2500224.4864931996</v>
      </c>
      <c r="F14" s="56">
        <v>1</v>
      </c>
      <c r="G14" s="54">
        <f>G65</f>
        <v>2244677.9300000002</v>
      </c>
      <c r="H14" s="56">
        <v>1</v>
      </c>
      <c r="I14" s="54">
        <v>1910535.6600000001</v>
      </c>
      <c r="J14" s="55">
        <v>1</v>
      </c>
      <c r="K14" s="54">
        <v>1827895.6000000003</v>
      </c>
      <c r="L14" s="55">
        <v>1</v>
      </c>
      <c r="M14" s="54">
        <v>2015435.2200000004</v>
      </c>
      <c r="N14" s="55">
        <v>1</v>
      </c>
      <c r="O14" s="54">
        <v>1812971</v>
      </c>
      <c r="P14" s="55">
        <v>1</v>
      </c>
      <c r="Q14" s="54">
        <v>1688848</v>
      </c>
      <c r="R14" s="56">
        <v>1</v>
      </c>
      <c r="S14" s="54">
        <f>E14-G14</f>
        <v>255546.55649319943</v>
      </c>
      <c r="T14" s="56">
        <f>S14/G14</f>
        <v>0.11384553350742813</v>
      </c>
      <c r="V14" s="54">
        <f>E14-I14</f>
        <v>589688.82649319945</v>
      </c>
      <c r="W14" s="56">
        <f>V14/I14</f>
        <v>0.30865104422766931</v>
      </c>
    </row>
    <row r="15" spans="1:37" s="9" customFormat="1" ht="5.0999999999999996" customHeight="1">
      <c r="A15" s="70"/>
      <c r="B15" s="71"/>
      <c r="C15" s="72"/>
      <c r="D15" s="50"/>
      <c r="E15" s="67"/>
      <c r="F15" s="56"/>
      <c r="G15" s="67"/>
      <c r="H15" s="56"/>
      <c r="I15" s="67"/>
      <c r="J15" s="55"/>
      <c r="K15" s="67"/>
      <c r="L15" s="55"/>
      <c r="M15" s="67"/>
      <c r="N15" s="55"/>
      <c r="O15" s="67"/>
      <c r="P15" s="55"/>
      <c r="Q15" s="67"/>
      <c r="R15" s="56"/>
      <c r="S15" s="67"/>
      <c r="T15" s="56"/>
      <c r="U15" s="73"/>
      <c r="V15" s="67"/>
      <c r="W15" s="56"/>
      <c r="X15" s="73"/>
      <c r="Y15" s="73"/>
      <c r="Z15" s="73"/>
      <c r="AA15" s="73"/>
      <c r="AB15" s="73"/>
      <c r="AC15" s="73"/>
      <c r="AD15" s="73"/>
      <c r="AE15" s="73"/>
      <c r="AF15" s="73"/>
      <c r="AG15" s="73"/>
      <c r="AH15" s="73"/>
      <c r="AI15" s="73"/>
      <c r="AJ15" s="73"/>
      <c r="AK15" s="73"/>
    </row>
    <row r="16" spans="1:37" s="9" customFormat="1" ht="5.0999999999999996" customHeight="1">
      <c r="A16" s="70"/>
      <c r="B16" s="48"/>
      <c r="C16" s="81"/>
      <c r="D16" s="50"/>
      <c r="E16" s="76"/>
      <c r="F16" s="78"/>
      <c r="G16" s="76"/>
      <c r="H16" s="78"/>
      <c r="I16" s="76"/>
      <c r="J16" s="77"/>
      <c r="K16" s="76"/>
      <c r="L16" s="77"/>
      <c r="M16" s="76"/>
      <c r="N16" s="77"/>
      <c r="O16" s="76"/>
      <c r="P16" s="77"/>
      <c r="Q16" s="76"/>
      <c r="R16" s="78"/>
      <c r="S16" s="76"/>
      <c r="T16" s="78"/>
      <c r="U16" s="73"/>
      <c r="V16" s="76"/>
      <c r="W16" s="78"/>
      <c r="X16" s="73"/>
      <c r="Y16" s="73"/>
      <c r="Z16" s="73"/>
      <c r="AA16" s="73"/>
      <c r="AB16" s="73"/>
      <c r="AC16" s="73"/>
      <c r="AD16" s="73"/>
      <c r="AE16" s="73"/>
      <c r="AF16" s="73"/>
      <c r="AG16" s="73"/>
      <c r="AH16" s="73"/>
      <c r="AI16" s="73"/>
      <c r="AJ16" s="73"/>
      <c r="AK16" s="73"/>
    </row>
    <row r="17" spans="1:23" s="95" customFormat="1" ht="15" customHeight="1">
      <c r="A17" s="91"/>
      <c r="B17" s="92"/>
      <c r="C17" s="93" t="s">
        <v>28</v>
      </c>
      <c r="D17" s="94"/>
      <c r="E17" s="85">
        <f>SUM(E14:E16)</f>
        <v>2500224.4864931996</v>
      </c>
      <c r="F17" s="87">
        <v>1</v>
      </c>
      <c r="G17" s="85">
        <f>SUM(G14:G16)</f>
        <v>2244677.9300000002</v>
      </c>
      <c r="H17" s="87">
        <v>1</v>
      </c>
      <c r="I17" s="85">
        <f>SUM(I14:I16)</f>
        <v>1910535.6600000001</v>
      </c>
      <c r="J17" s="86">
        <v>1</v>
      </c>
      <c r="K17" s="85">
        <f>SUM(K14:K16)</f>
        <v>1827895.6000000003</v>
      </c>
      <c r="L17" s="86">
        <v>1</v>
      </c>
      <c r="M17" s="85">
        <f>SUM(M14:M16)</f>
        <v>2015435.2200000004</v>
      </c>
      <c r="N17" s="86">
        <v>1</v>
      </c>
      <c r="O17" s="85">
        <f>SUM(O14:O16)</f>
        <v>1812971</v>
      </c>
      <c r="P17" s="86">
        <v>1</v>
      </c>
      <c r="Q17" s="85">
        <f>SUM(Q14:Q16)</f>
        <v>1688848</v>
      </c>
      <c r="R17" s="87">
        <v>1</v>
      </c>
      <c r="S17" s="85">
        <f t="shared" ref="S17:S80" si="0">E17-G17</f>
        <v>255546.55649319943</v>
      </c>
      <c r="T17" s="56">
        <f>S17/G17</f>
        <v>0.11384553350742813</v>
      </c>
      <c r="U17" s="9"/>
      <c r="V17" s="85">
        <f t="shared" ref="V17:V80" si="1">E17-I17</f>
        <v>589688.82649319945</v>
      </c>
      <c r="W17" s="56">
        <f>V17/I17</f>
        <v>0.30865104422766931</v>
      </c>
    </row>
    <row r="18" spans="1:23" s="9" customFormat="1" ht="5.0999999999999996" customHeight="1">
      <c r="A18" s="50"/>
      <c r="B18" s="106"/>
      <c r="C18" s="107"/>
      <c r="D18" s="10"/>
      <c r="E18" s="100"/>
      <c r="F18" s="102"/>
      <c r="G18" s="100"/>
      <c r="H18" s="102"/>
      <c r="I18" s="100"/>
      <c r="J18" s="101"/>
      <c r="K18" s="100"/>
      <c r="L18" s="101"/>
      <c r="M18" s="100"/>
      <c r="N18" s="101"/>
      <c r="O18" s="100"/>
      <c r="P18" s="101"/>
      <c r="Q18" s="100"/>
      <c r="R18" s="102"/>
      <c r="S18" s="100"/>
      <c r="T18" s="102"/>
      <c r="V18" s="100"/>
      <c r="W18" s="102"/>
    </row>
    <row r="19" spans="1:23" s="9" customFormat="1" ht="5.0999999999999996" customHeight="1">
      <c r="A19" s="50"/>
      <c r="B19" s="51"/>
      <c r="C19" s="52"/>
      <c r="D19" s="10"/>
      <c r="E19" s="108"/>
      <c r="F19" s="109"/>
      <c r="G19" s="108"/>
      <c r="H19" s="109"/>
      <c r="I19" s="108"/>
      <c r="J19" s="32"/>
      <c r="K19" s="108"/>
      <c r="L19" s="32"/>
      <c r="M19" s="108"/>
      <c r="N19" s="32"/>
      <c r="O19" s="108"/>
      <c r="P19" s="32"/>
      <c r="Q19" s="108"/>
      <c r="R19" s="109"/>
      <c r="S19" s="108"/>
      <c r="T19" s="109"/>
      <c r="V19" s="108"/>
      <c r="W19" s="109"/>
    </row>
    <row r="20" spans="1:23" ht="15" customHeight="1">
      <c r="A20" s="119"/>
      <c r="B20" s="120"/>
      <c r="C20" s="121" t="s">
        <v>30</v>
      </c>
      <c r="D20" s="62"/>
      <c r="E20" s="114">
        <f>E99</f>
        <v>840804.23575402447</v>
      </c>
      <c r="F20" s="116">
        <v>0.33629149714205531</v>
      </c>
      <c r="G20" s="114">
        <f>G99</f>
        <v>756319.99599999993</v>
      </c>
      <c r="H20" s="116">
        <v>0.37663694798557174</v>
      </c>
      <c r="I20" s="114">
        <v>719578.32000000007</v>
      </c>
      <c r="J20" s="115">
        <v>0.29781411476672959</v>
      </c>
      <c r="K20" s="114">
        <v>544373.1100000001</v>
      </c>
      <c r="L20" s="115">
        <v>0.31621981380279734</v>
      </c>
      <c r="M20" s="114">
        <v>637320.55000000005</v>
      </c>
      <c r="N20" s="115">
        <v>0.33086795843427835</v>
      </c>
      <c r="O20" s="114">
        <v>608071</v>
      </c>
      <c r="P20" s="115">
        <v>0.33086795843427835</v>
      </c>
      <c r="Q20" s="114">
        <v>643672</v>
      </c>
      <c r="R20" s="116">
        <v>0.33086795843427835</v>
      </c>
      <c r="S20" s="114">
        <f t="shared" si="0"/>
        <v>84484.239754024544</v>
      </c>
      <c r="T20" s="56">
        <f t="shared" ref="T20:T24" si="2">S20/G20</f>
        <v>0.11170435820927913</v>
      </c>
      <c r="U20" s="9"/>
      <c r="V20" s="114">
        <f t="shared" si="1"/>
        <v>121225.91575402441</v>
      </c>
      <c r="W20" s="56">
        <f t="shared" ref="W20:W24" si="3">V20/I20</f>
        <v>0.16846799352435243</v>
      </c>
    </row>
    <row r="21" spans="1:23" s="9" customFormat="1" ht="15" customHeight="1">
      <c r="A21" s="60"/>
      <c r="B21" s="51"/>
      <c r="C21" s="61" t="s">
        <v>32</v>
      </c>
      <c r="D21" s="62"/>
      <c r="E21" s="114">
        <f>E146</f>
        <v>904950.19847281789</v>
      </c>
      <c r="F21" s="116">
        <v>0.36194757845208364</v>
      </c>
      <c r="G21" s="114">
        <f>G146</f>
        <v>861759.71357999998</v>
      </c>
      <c r="H21" s="116">
        <v>0.40512469680885194</v>
      </c>
      <c r="I21" s="114">
        <v>774005.17999999993</v>
      </c>
      <c r="J21" s="115">
        <v>0.27924147309069508</v>
      </c>
      <c r="K21" s="114">
        <v>510424.26</v>
      </c>
      <c r="L21" s="55">
        <v>0.36419276725748584</v>
      </c>
      <c r="M21" s="114">
        <v>734006.92999999993</v>
      </c>
      <c r="N21" s="55">
        <v>0.34481257048181374</v>
      </c>
      <c r="O21" s="114">
        <v>578011</v>
      </c>
      <c r="P21" s="55">
        <v>0.34481257048181374</v>
      </c>
      <c r="Q21" s="114">
        <v>559890</v>
      </c>
      <c r="R21" s="56">
        <v>0.34481257048181374</v>
      </c>
      <c r="S21" s="114">
        <f t="shared" si="0"/>
        <v>43190.484892817913</v>
      </c>
      <c r="T21" s="56">
        <f t="shared" si="2"/>
        <v>5.0118941756272295E-2</v>
      </c>
      <c r="V21" s="114">
        <f t="shared" si="1"/>
        <v>130945.01847281796</v>
      </c>
      <c r="W21" s="56">
        <f t="shared" si="3"/>
        <v>0.16917847820193913</v>
      </c>
    </row>
    <row r="22" spans="1:23" s="9" customFormat="1" ht="14.4">
      <c r="A22" s="60"/>
      <c r="B22" s="51"/>
      <c r="C22" s="61" t="s">
        <v>34</v>
      </c>
      <c r="D22" s="62"/>
      <c r="E22" s="54">
        <f>E185</f>
        <v>392210.59124475595</v>
      </c>
      <c r="F22" s="116">
        <v>0.15687015040592145</v>
      </c>
      <c r="G22" s="54">
        <f>G185</f>
        <v>355957.31</v>
      </c>
      <c r="H22" s="116">
        <v>0.19444730751584083</v>
      </c>
      <c r="I22" s="54">
        <v>371498.51500000001</v>
      </c>
      <c r="J22" s="115">
        <v>0.1007648467450767</v>
      </c>
      <c r="K22" s="54">
        <v>184187.62000000005</v>
      </c>
      <c r="L22" s="55">
        <v>0.17781561840523949</v>
      </c>
      <c r="M22" s="54">
        <v>358375.86</v>
      </c>
      <c r="N22" s="55">
        <v>0.1775641233224648</v>
      </c>
      <c r="O22" s="54">
        <v>287113</v>
      </c>
      <c r="P22" s="55">
        <v>0.1775641233224648</v>
      </c>
      <c r="Q22" s="54">
        <v>167212</v>
      </c>
      <c r="R22" s="56">
        <v>0.1775641233224648</v>
      </c>
      <c r="S22" s="54">
        <f t="shared" si="0"/>
        <v>36253.281244755955</v>
      </c>
      <c r="T22" s="56">
        <f t="shared" si="2"/>
        <v>0.10184727276637739</v>
      </c>
      <c r="V22" s="54">
        <f t="shared" si="1"/>
        <v>20712.076244755939</v>
      </c>
      <c r="W22" s="56">
        <f t="shared" si="3"/>
        <v>5.5752783412218856E-2</v>
      </c>
    </row>
    <row r="23" spans="1:23" s="9" customFormat="1" ht="14.4">
      <c r="A23" s="60"/>
      <c r="B23" s="51"/>
      <c r="C23" s="61" t="s">
        <v>36</v>
      </c>
      <c r="D23" s="62"/>
      <c r="E23" s="54">
        <f>E209</f>
        <v>71941.579142857139</v>
      </c>
      <c r="F23" s="116">
        <v>2.8774047903099287E-2</v>
      </c>
      <c r="G23" s="54">
        <f>G209</f>
        <v>66325.489999999991</v>
      </c>
      <c r="H23" s="116">
        <v>3.4984471318373608E-2</v>
      </c>
      <c r="I23" s="54">
        <v>66839.08</v>
      </c>
      <c r="J23" s="115">
        <v>2.4605365864439958E-2</v>
      </c>
      <c r="K23" s="54">
        <v>44976.04</v>
      </c>
      <c r="L23" s="55">
        <v>2.985398359764696E-2</v>
      </c>
      <c r="M23" s="54">
        <v>60168.770000000004</v>
      </c>
      <c r="N23" s="55">
        <v>3.0557501735864929E-2</v>
      </c>
      <c r="O23" s="54">
        <v>59625</v>
      </c>
      <c r="P23" s="55">
        <v>3.0557501735864929E-2</v>
      </c>
      <c r="Q23" s="54">
        <v>57121</v>
      </c>
      <c r="R23" s="56">
        <v>3.0557501735864929E-2</v>
      </c>
      <c r="S23" s="54">
        <f t="shared" si="0"/>
        <v>5616.0891428571485</v>
      </c>
      <c r="T23" s="56">
        <f t="shared" si="2"/>
        <v>8.4674672480476956E-2</v>
      </c>
      <c r="V23" s="54">
        <f t="shared" si="1"/>
        <v>5102.4991428571375</v>
      </c>
      <c r="W23" s="56">
        <f t="shared" si="3"/>
        <v>7.6340056488765809E-2</v>
      </c>
    </row>
    <row r="24" spans="1:23" s="9" customFormat="1" ht="14.4">
      <c r="A24" s="60"/>
      <c r="B24" s="51"/>
      <c r="C24" s="61" t="s">
        <v>38</v>
      </c>
      <c r="D24" s="62"/>
      <c r="E24" s="54">
        <f>E222</f>
        <v>290312.60550000006</v>
      </c>
      <c r="F24" s="116">
        <v>0.11611461573484179</v>
      </c>
      <c r="G24" s="54">
        <f>G222</f>
        <v>270641.45500000002</v>
      </c>
      <c r="H24" s="116">
        <v>0.10175035413890153</v>
      </c>
      <c r="I24" s="54">
        <v>194397.68</v>
      </c>
      <c r="J24" s="115">
        <v>0.1203814977179222</v>
      </c>
      <c r="K24" s="54">
        <v>220044.81000000006</v>
      </c>
      <c r="L24" s="55">
        <v>0.11218981277899866</v>
      </c>
      <c r="M24" s="54">
        <v>226111.30000000002</v>
      </c>
      <c r="N24" s="55">
        <v>0.11554991381284541</v>
      </c>
      <c r="O24" s="54">
        <v>223068</v>
      </c>
      <c r="P24" s="55">
        <v>0.11554991381284541</v>
      </c>
      <c r="Q24" s="54">
        <v>183212</v>
      </c>
      <c r="R24" s="56">
        <v>0.11554991381284541</v>
      </c>
      <c r="S24" s="54">
        <f t="shared" si="0"/>
        <v>19671.150500000047</v>
      </c>
      <c r="T24" s="56">
        <f t="shared" si="2"/>
        <v>7.2683434620169504E-2</v>
      </c>
      <c r="V24" s="54">
        <f t="shared" si="1"/>
        <v>95914.92550000007</v>
      </c>
      <c r="W24" s="56">
        <f t="shared" si="3"/>
        <v>0.49339542272315223</v>
      </c>
    </row>
    <row r="25" spans="1:23" s="9" customFormat="1" ht="5.0999999999999996" customHeight="1">
      <c r="A25" s="133"/>
      <c r="B25" s="106"/>
      <c r="C25" s="134"/>
      <c r="D25" s="10"/>
      <c r="E25" s="127"/>
      <c r="F25" s="129"/>
      <c r="G25" s="127"/>
      <c r="H25" s="129"/>
      <c r="I25" s="127"/>
      <c r="J25" s="128"/>
      <c r="K25" s="127"/>
      <c r="L25" s="128"/>
      <c r="M25" s="127"/>
      <c r="N25" s="128"/>
      <c r="O25" s="127"/>
      <c r="P25" s="128"/>
      <c r="Q25" s="127"/>
      <c r="R25" s="129"/>
      <c r="S25" s="127"/>
      <c r="T25" s="129"/>
      <c r="V25" s="127"/>
      <c r="W25" s="129"/>
    </row>
    <row r="26" spans="1:23" s="9" customFormat="1" ht="5.0999999999999996" customHeight="1">
      <c r="A26" s="133"/>
      <c r="B26" s="51"/>
      <c r="C26" s="141"/>
      <c r="D26" s="10"/>
      <c r="E26" s="136"/>
      <c r="F26" s="138"/>
      <c r="G26" s="136"/>
      <c r="H26" s="138"/>
      <c r="I26" s="136"/>
      <c r="J26" s="137"/>
      <c r="K26" s="136"/>
      <c r="L26" s="137"/>
      <c r="M26" s="136"/>
      <c r="N26" s="137"/>
      <c r="O26" s="136"/>
      <c r="P26" s="137"/>
      <c r="Q26" s="136"/>
      <c r="R26" s="138"/>
      <c r="S26" s="136"/>
      <c r="T26" s="138"/>
      <c r="V26" s="136"/>
      <c r="W26" s="138"/>
    </row>
    <row r="27" spans="1:23" s="9" customFormat="1" ht="14.4">
      <c r="A27" s="91"/>
      <c r="B27" s="51"/>
      <c r="C27" s="93" t="s">
        <v>40</v>
      </c>
      <c r="D27" s="94"/>
      <c r="E27" s="85">
        <f>SUM(E20:E26)</f>
        <v>2500219.2101144558</v>
      </c>
      <c r="F27" s="87">
        <v>0.99999788963800162</v>
      </c>
      <c r="G27" s="85">
        <f>SUM(G20:G26)</f>
        <v>2311003.9645799999</v>
      </c>
      <c r="H27" s="87">
        <v>1.1129437777675397</v>
      </c>
      <c r="I27" s="85">
        <f>SUM(I20:I26)</f>
        <v>2126318.7750000004</v>
      </c>
      <c r="J27" s="86">
        <v>0.82280729818486353</v>
      </c>
      <c r="K27" s="85">
        <f>SUM(K20:K26)</f>
        <v>1504005.8400000003</v>
      </c>
      <c r="L27" s="86">
        <v>1.0002719958421682</v>
      </c>
      <c r="M27" s="85">
        <f>SUM(M20:M26)</f>
        <v>2015983.41</v>
      </c>
      <c r="N27" s="86">
        <v>0.99935206778726726</v>
      </c>
      <c r="O27" s="85">
        <f>SUM(O20:O26)</f>
        <v>1755888</v>
      </c>
      <c r="P27" s="86">
        <v>0.99935206778726726</v>
      </c>
      <c r="Q27" s="85">
        <f>SUM(Q20:Q26)</f>
        <v>1611107</v>
      </c>
      <c r="R27" s="87">
        <v>0.99935206778726726</v>
      </c>
      <c r="S27" s="85">
        <f t="shared" si="0"/>
        <v>189215.24553445587</v>
      </c>
      <c r="T27" s="56">
        <f>S27/G27</f>
        <v>8.1875777123058158E-2</v>
      </c>
      <c r="V27" s="85">
        <f t="shared" si="1"/>
        <v>373900.43511445541</v>
      </c>
      <c r="W27" s="56">
        <f>V27/I27</f>
        <v>0.17584401713917772</v>
      </c>
    </row>
    <row r="28" spans="1:23" s="9" customFormat="1" ht="5.0999999999999996" customHeight="1">
      <c r="A28" s="133"/>
      <c r="B28" s="51"/>
      <c r="C28" s="141"/>
      <c r="D28" s="10"/>
      <c r="E28" s="136"/>
      <c r="F28" s="138"/>
      <c r="G28" s="136"/>
      <c r="H28" s="138"/>
      <c r="I28" s="136"/>
      <c r="J28" s="137"/>
      <c r="K28" s="136"/>
      <c r="L28" s="137"/>
      <c r="M28" s="136"/>
      <c r="N28" s="137"/>
      <c r="O28" s="136"/>
      <c r="P28" s="137"/>
      <c r="Q28" s="136"/>
      <c r="R28" s="138"/>
      <c r="S28" s="136"/>
      <c r="T28" s="138"/>
      <c r="V28" s="136"/>
      <c r="W28" s="138"/>
    </row>
    <row r="29" spans="1:23" s="9" customFormat="1" ht="5.0999999999999996" customHeight="1">
      <c r="A29" s="133"/>
      <c r="B29" s="46"/>
      <c r="C29" s="147"/>
      <c r="D29" s="10"/>
      <c r="E29" s="142"/>
      <c r="F29" s="144"/>
      <c r="G29" s="142"/>
      <c r="H29" s="144"/>
      <c r="I29" s="142"/>
      <c r="J29" s="144"/>
      <c r="K29" s="142"/>
      <c r="L29" s="144"/>
      <c r="M29" s="142"/>
      <c r="N29" s="144"/>
      <c r="O29" s="142"/>
      <c r="P29" s="144"/>
      <c r="Q29" s="142"/>
      <c r="R29" s="144"/>
      <c r="S29" s="142"/>
      <c r="T29" s="144"/>
      <c r="V29" s="142"/>
      <c r="W29" s="144"/>
    </row>
    <row r="30" spans="1:23" s="9" customFormat="1" ht="15" customHeight="1">
      <c r="A30" s="60"/>
      <c r="B30" s="51"/>
      <c r="C30" s="61" t="s">
        <v>42</v>
      </c>
      <c r="D30" s="62"/>
      <c r="E30" s="54">
        <v>-636081</v>
      </c>
      <c r="F30" s="56">
        <v>-0.25440955539642901</v>
      </c>
      <c r="G30" s="54">
        <v>-636081</v>
      </c>
      <c r="H30" s="56">
        <v>-0.27678624956940084</v>
      </c>
      <c r="I30" s="54">
        <v>-528108</v>
      </c>
      <c r="J30" s="55">
        <v>0</v>
      </c>
      <c r="K30" s="54">
        <v>-528108</v>
      </c>
      <c r="L30" s="55">
        <v>0</v>
      </c>
      <c r="M30" s="54">
        <v>0</v>
      </c>
      <c r="N30" s="55">
        <v>0</v>
      </c>
      <c r="O30" s="54">
        <v>0</v>
      </c>
      <c r="P30" s="55">
        <v>0</v>
      </c>
      <c r="Q30" s="54">
        <v>0</v>
      </c>
      <c r="R30" s="56">
        <v>0</v>
      </c>
      <c r="S30" s="54">
        <f t="shared" si="0"/>
        <v>0</v>
      </c>
      <c r="T30" s="56">
        <f t="shared" ref="T30:T31" si="4">S30/G30</f>
        <v>0</v>
      </c>
      <c r="V30" s="54">
        <f t="shared" si="1"/>
        <v>-107973</v>
      </c>
      <c r="W30" s="56">
        <f t="shared" ref="W30:W31" si="5">V30/I30</f>
        <v>0.2044524983526097</v>
      </c>
    </row>
    <row r="31" spans="1:23" s="9" customFormat="1" ht="15" customHeight="1">
      <c r="A31" s="60"/>
      <c r="B31" s="51"/>
      <c r="C31" s="61" t="s">
        <v>44</v>
      </c>
      <c r="D31" s="62"/>
      <c r="E31" s="54">
        <v>636081</v>
      </c>
      <c r="F31" s="56">
        <v>0.25440955539642901</v>
      </c>
      <c r="G31" s="54">
        <v>636081</v>
      </c>
      <c r="H31" s="56">
        <v>0.27678624956940084</v>
      </c>
      <c r="I31" s="54">
        <v>528108</v>
      </c>
      <c r="J31" s="55">
        <v>0</v>
      </c>
      <c r="K31" s="54">
        <v>528108</v>
      </c>
      <c r="L31" s="55">
        <v>0</v>
      </c>
      <c r="M31" s="54">
        <v>0</v>
      </c>
      <c r="N31" s="55">
        <v>0</v>
      </c>
      <c r="O31" s="54">
        <v>0</v>
      </c>
      <c r="P31" s="55">
        <v>0</v>
      </c>
      <c r="Q31" s="54">
        <v>0</v>
      </c>
      <c r="R31" s="56">
        <v>0</v>
      </c>
      <c r="S31" s="54">
        <f t="shared" si="0"/>
        <v>0</v>
      </c>
      <c r="T31" s="56">
        <f t="shared" si="4"/>
        <v>0</v>
      </c>
      <c r="V31" s="54">
        <f t="shared" si="1"/>
        <v>107973</v>
      </c>
      <c r="W31" s="56">
        <f t="shared" si="5"/>
        <v>0.2044524983526097</v>
      </c>
    </row>
    <row r="32" spans="1:23" s="9" customFormat="1" ht="15" customHeight="1">
      <c r="A32" s="60"/>
      <c r="B32" s="51"/>
      <c r="C32" s="61" t="s">
        <v>46</v>
      </c>
      <c r="D32" s="62"/>
      <c r="E32" s="54">
        <v>0</v>
      </c>
      <c r="F32" s="56">
        <v>0</v>
      </c>
      <c r="G32" s="54">
        <v>0</v>
      </c>
      <c r="H32" s="56">
        <v>0</v>
      </c>
      <c r="I32" s="54">
        <v>0</v>
      </c>
      <c r="J32" s="55">
        <v>0</v>
      </c>
      <c r="K32" s="54">
        <v>0</v>
      </c>
      <c r="L32" s="55">
        <v>0</v>
      </c>
      <c r="M32" s="54">
        <v>0</v>
      </c>
      <c r="N32" s="55">
        <v>0</v>
      </c>
      <c r="O32" s="54">
        <v>0</v>
      </c>
      <c r="P32" s="55">
        <v>0</v>
      </c>
      <c r="Q32" s="54">
        <v>0</v>
      </c>
      <c r="R32" s="56">
        <v>0</v>
      </c>
      <c r="S32" s="54">
        <f t="shared" si="0"/>
        <v>0</v>
      </c>
      <c r="T32" s="56"/>
      <c r="V32" s="54">
        <f t="shared" si="1"/>
        <v>0</v>
      </c>
      <c r="W32" s="56"/>
    </row>
    <row r="33" spans="1:23" s="9" customFormat="1" ht="5.0999999999999996" customHeight="1">
      <c r="A33" s="133"/>
      <c r="B33" s="106"/>
      <c r="C33" s="371"/>
      <c r="D33" s="10"/>
      <c r="E33" s="127"/>
      <c r="F33" s="129"/>
      <c r="G33" s="127"/>
      <c r="H33" s="129"/>
      <c r="I33" s="127"/>
      <c r="J33" s="129"/>
      <c r="K33" s="127"/>
      <c r="L33" s="129"/>
      <c r="M33" s="127"/>
      <c r="N33" s="129"/>
      <c r="O33" s="127"/>
      <c r="P33" s="129"/>
      <c r="Q33" s="127"/>
      <c r="R33" s="129"/>
      <c r="S33" s="127"/>
      <c r="T33" s="129"/>
      <c r="V33" s="127"/>
      <c r="W33" s="129"/>
    </row>
    <row r="34" spans="1:23" s="9" customFormat="1" ht="5.0999999999999996" customHeight="1">
      <c r="A34" s="133"/>
      <c r="B34" s="51"/>
      <c r="C34" s="372"/>
      <c r="D34" s="10"/>
      <c r="E34" s="136"/>
      <c r="F34" s="138"/>
      <c r="G34" s="136"/>
      <c r="H34" s="138"/>
      <c r="I34" s="136"/>
      <c r="J34" s="138"/>
      <c r="K34" s="136"/>
      <c r="L34" s="138"/>
      <c r="M34" s="136"/>
      <c r="N34" s="138"/>
      <c r="O34" s="136"/>
      <c r="P34" s="138"/>
      <c r="Q34" s="136"/>
      <c r="R34" s="138"/>
      <c r="S34" s="136"/>
      <c r="T34" s="138"/>
      <c r="V34" s="136"/>
      <c r="W34" s="138"/>
    </row>
    <row r="35" spans="1:23" s="95" customFormat="1" ht="15" customHeight="1">
      <c r="A35" s="91"/>
      <c r="B35" s="92"/>
      <c r="C35" s="93" t="s">
        <v>48</v>
      </c>
      <c r="D35" s="94"/>
      <c r="E35" s="85">
        <v>0</v>
      </c>
      <c r="F35" s="87">
        <v>0</v>
      </c>
      <c r="G35" s="85">
        <v>0</v>
      </c>
      <c r="H35" s="87">
        <v>0</v>
      </c>
      <c r="I35" s="85">
        <v>0</v>
      </c>
      <c r="J35" s="86">
        <v>0</v>
      </c>
      <c r="K35" s="85">
        <v>0</v>
      </c>
      <c r="L35" s="86">
        <v>0</v>
      </c>
      <c r="M35" s="85">
        <v>0</v>
      </c>
      <c r="N35" s="86">
        <v>0</v>
      </c>
      <c r="O35" s="85">
        <v>0</v>
      </c>
      <c r="P35" s="86">
        <v>0</v>
      </c>
      <c r="Q35" s="85">
        <v>0</v>
      </c>
      <c r="R35" s="87">
        <v>0</v>
      </c>
      <c r="S35" s="85">
        <f t="shared" si="0"/>
        <v>0</v>
      </c>
      <c r="T35" s="56"/>
      <c r="U35" s="9"/>
      <c r="V35" s="85">
        <f t="shared" si="1"/>
        <v>0</v>
      </c>
      <c r="W35" s="56"/>
    </row>
    <row r="36" spans="1:23" s="9" customFormat="1" ht="5.0999999999999996" customHeight="1">
      <c r="A36" s="133"/>
      <c r="B36" s="106"/>
      <c r="C36" s="181"/>
      <c r="D36" s="94"/>
      <c r="E36" s="127"/>
      <c r="F36" s="129"/>
      <c r="G36" s="127"/>
      <c r="H36" s="129"/>
      <c r="I36" s="127"/>
      <c r="J36" s="129"/>
      <c r="K36" s="127"/>
      <c r="L36" s="129"/>
      <c r="M36" s="127"/>
      <c r="N36" s="129"/>
      <c r="O36" s="127"/>
      <c r="P36" s="129"/>
      <c r="Q36" s="127"/>
      <c r="R36" s="129"/>
      <c r="S36" s="127"/>
      <c r="T36" s="129"/>
      <c r="V36" s="127"/>
      <c r="W36" s="129"/>
    </row>
    <row r="37" spans="1:23" s="9" customFormat="1" ht="5.0999999999999996" customHeight="1">
      <c r="A37" s="133"/>
      <c r="B37" s="51"/>
      <c r="C37" s="93"/>
      <c r="D37" s="94"/>
      <c r="E37" s="136"/>
      <c r="F37" s="138"/>
      <c r="G37" s="136"/>
      <c r="H37" s="138"/>
      <c r="I37" s="136"/>
      <c r="J37" s="138"/>
      <c r="K37" s="136"/>
      <c r="L37" s="138"/>
      <c r="M37" s="136"/>
      <c r="N37" s="138"/>
      <c r="O37" s="136"/>
      <c r="P37" s="138"/>
      <c r="Q37" s="136"/>
      <c r="R37" s="138"/>
      <c r="S37" s="136"/>
      <c r="T37" s="138"/>
      <c r="V37" s="136"/>
      <c r="W37" s="138"/>
    </row>
    <row r="38" spans="1:23" s="9" customFormat="1" ht="15" customHeight="1">
      <c r="A38" s="60"/>
      <c r="B38" s="51"/>
      <c r="C38" s="61" t="s">
        <v>50</v>
      </c>
      <c r="D38" s="62"/>
      <c r="E38" s="54">
        <v>-414709.8000000001</v>
      </c>
      <c r="F38" s="56">
        <v>-0.16586902585762195</v>
      </c>
      <c r="G38" s="54">
        <v>-414709.8000000001</v>
      </c>
      <c r="H38" s="56">
        <v>-8.0364964242541276E-2</v>
      </c>
      <c r="I38" s="54">
        <v>-153540.13</v>
      </c>
      <c r="J38" s="55">
        <v>3.8624645740161521E-2</v>
      </c>
      <c r="K38" s="54">
        <v>-70601.820000000007</v>
      </c>
      <c r="L38" s="55">
        <v>0.15632980751423003</v>
      </c>
      <c r="M38" s="54">
        <v>-315072.59999999998</v>
      </c>
      <c r="N38" s="55">
        <v>0.15264826739953502</v>
      </c>
      <c r="O38" s="54">
        <v>0</v>
      </c>
      <c r="P38" s="55">
        <v>0.15264826739953502</v>
      </c>
      <c r="Q38" s="54">
        <v>0</v>
      </c>
      <c r="R38" s="56">
        <v>0.15264826739953502</v>
      </c>
      <c r="S38" s="54">
        <f t="shared" si="0"/>
        <v>0</v>
      </c>
      <c r="T38" s="56">
        <f t="shared" ref="T38:T39" si="6">S38/G38</f>
        <v>0</v>
      </c>
      <c r="V38" s="54">
        <f t="shared" si="1"/>
        <v>-261169.6700000001</v>
      </c>
      <c r="W38" s="56">
        <f t="shared" ref="W38:W39" si="7">V38/I38</f>
        <v>1.700986380563831</v>
      </c>
    </row>
    <row r="39" spans="1:23" s="9" customFormat="1" ht="15" customHeight="1">
      <c r="A39" s="60"/>
      <c r="B39" s="51"/>
      <c r="C39" s="61" t="s">
        <v>52</v>
      </c>
      <c r="D39" s="62"/>
      <c r="E39" s="54">
        <v>414709.8000000001</v>
      </c>
      <c r="F39" s="56">
        <v>0.16586902585762195</v>
      </c>
      <c r="G39" s="54">
        <v>414709.8000000001</v>
      </c>
      <c r="H39" s="56">
        <v>8.0364964242541276E-2</v>
      </c>
      <c r="I39" s="54">
        <v>153540.13</v>
      </c>
      <c r="J39" s="55">
        <v>-3.8624645740161521E-2</v>
      </c>
      <c r="K39" s="54">
        <v>70601.820000000007</v>
      </c>
      <c r="L39" s="55">
        <v>-0.15632980751423003</v>
      </c>
      <c r="M39" s="54">
        <v>315072.59999999998</v>
      </c>
      <c r="N39" s="55">
        <v>-0.15264826739953502</v>
      </c>
      <c r="O39" s="54">
        <v>0</v>
      </c>
      <c r="P39" s="55">
        <v>-0.15264826739953502</v>
      </c>
      <c r="Q39" s="54">
        <v>0</v>
      </c>
      <c r="R39" s="56">
        <v>-0.15264826739953502</v>
      </c>
      <c r="S39" s="54">
        <f t="shared" si="0"/>
        <v>0</v>
      </c>
      <c r="T39" s="56">
        <f t="shared" si="6"/>
        <v>0</v>
      </c>
      <c r="V39" s="54">
        <f t="shared" si="1"/>
        <v>261169.6700000001</v>
      </c>
      <c r="W39" s="56">
        <f t="shared" si="7"/>
        <v>1.700986380563831</v>
      </c>
    </row>
    <row r="40" spans="1:23" s="9" customFormat="1" ht="5.0999999999999996" customHeight="1">
      <c r="A40" s="133"/>
      <c r="B40" s="106"/>
      <c r="C40" s="181"/>
      <c r="D40" s="94"/>
      <c r="E40" s="127"/>
      <c r="F40" s="129">
        <v>0</v>
      </c>
      <c r="G40" s="127"/>
      <c r="H40" s="129">
        <v>0</v>
      </c>
      <c r="I40" s="127"/>
      <c r="J40" s="129"/>
      <c r="K40" s="127"/>
      <c r="L40" s="129"/>
      <c r="M40" s="127"/>
      <c r="N40" s="129"/>
      <c r="O40" s="127"/>
      <c r="P40" s="129"/>
      <c r="Q40" s="127"/>
      <c r="R40" s="129"/>
      <c r="S40" s="127"/>
      <c r="T40" s="129"/>
      <c r="V40" s="127"/>
      <c r="W40" s="129"/>
    </row>
    <row r="41" spans="1:23" s="9" customFormat="1" ht="5.0999999999999996" customHeight="1">
      <c r="A41" s="133"/>
      <c r="B41" s="51"/>
      <c r="C41" s="93"/>
      <c r="D41" s="94"/>
      <c r="E41" s="136"/>
      <c r="F41" s="138"/>
      <c r="G41" s="136"/>
      <c r="H41" s="138"/>
      <c r="I41" s="136"/>
      <c r="J41" s="138"/>
      <c r="K41" s="136"/>
      <c r="L41" s="138"/>
      <c r="M41" s="136"/>
      <c r="N41" s="138"/>
      <c r="O41" s="136"/>
      <c r="P41" s="138"/>
      <c r="Q41" s="136"/>
      <c r="R41" s="138"/>
      <c r="S41" s="136"/>
      <c r="T41" s="138"/>
      <c r="V41" s="136"/>
      <c r="W41" s="138"/>
    </row>
    <row r="42" spans="1:23" s="95" customFormat="1" ht="15" customHeight="1">
      <c r="A42" s="91"/>
      <c r="B42" s="92"/>
      <c r="C42" s="93" t="s">
        <v>54</v>
      </c>
      <c r="D42" s="94"/>
      <c r="E42" s="85">
        <v>0</v>
      </c>
      <c r="F42" s="87">
        <v>0</v>
      </c>
      <c r="G42" s="85">
        <v>0</v>
      </c>
      <c r="H42" s="87">
        <v>0</v>
      </c>
      <c r="I42" s="85">
        <v>0</v>
      </c>
      <c r="J42" s="86">
        <v>0</v>
      </c>
      <c r="K42" s="85">
        <v>0</v>
      </c>
      <c r="L42" s="86">
        <v>0</v>
      </c>
      <c r="M42" s="85">
        <v>0</v>
      </c>
      <c r="N42" s="86">
        <v>0</v>
      </c>
      <c r="O42" s="85">
        <v>0</v>
      </c>
      <c r="P42" s="86">
        <v>0</v>
      </c>
      <c r="Q42" s="85">
        <v>0</v>
      </c>
      <c r="R42" s="87">
        <v>0</v>
      </c>
      <c r="S42" s="85">
        <f t="shared" si="0"/>
        <v>0</v>
      </c>
      <c r="T42" s="56"/>
      <c r="U42" s="9"/>
      <c r="V42" s="85">
        <f t="shared" si="1"/>
        <v>0</v>
      </c>
      <c r="W42" s="56"/>
    </row>
    <row r="43" spans="1:23" s="9" customFormat="1" ht="5.0999999999999996" customHeight="1">
      <c r="A43" s="133"/>
      <c r="B43" s="106"/>
      <c r="C43" s="181"/>
      <c r="D43" s="94"/>
      <c r="E43" s="127"/>
      <c r="F43" s="129"/>
      <c r="G43" s="127"/>
      <c r="H43" s="129"/>
      <c r="I43" s="127"/>
      <c r="J43" s="129"/>
      <c r="K43" s="127"/>
      <c r="L43" s="129"/>
      <c r="M43" s="127"/>
      <c r="N43" s="129"/>
      <c r="O43" s="127"/>
      <c r="P43" s="129"/>
      <c r="Q43" s="127"/>
      <c r="R43" s="129"/>
      <c r="S43" s="127"/>
      <c r="T43" s="129"/>
      <c r="V43" s="127"/>
      <c r="W43" s="129"/>
    </row>
    <row r="44" spans="1:23" s="95" customFormat="1" ht="15" customHeight="1">
      <c r="A44" s="91"/>
      <c r="B44" s="92"/>
      <c r="C44" s="93" t="s">
        <v>56</v>
      </c>
      <c r="D44" s="94"/>
      <c r="E44" s="85">
        <f>E17-E27</f>
        <v>5.2763787438161671</v>
      </c>
      <c r="F44" s="87">
        <v>2.1103619984207041E-6</v>
      </c>
      <c r="G44" s="85">
        <f>G17-G27</f>
        <v>-66326.034579999745</v>
      </c>
      <c r="H44" s="87">
        <v>-0.11294377776753968</v>
      </c>
      <c r="I44" s="85">
        <f>I17-I27</f>
        <v>-215783.11500000022</v>
      </c>
      <c r="J44" s="87">
        <v>0.17719270181513647</v>
      </c>
      <c r="K44" s="85">
        <f>K17-K27</f>
        <v>323889.76</v>
      </c>
      <c r="L44" s="87">
        <v>-2.7199584216826294E-4</v>
      </c>
      <c r="M44" s="85">
        <f>M17-M27</f>
        <v>-548.18999999947846</v>
      </c>
      <c r="N44" s="87">
        <v>6.4793221273274119E-4</v>
      </c>
      <c r="O44" s="85">
        <f>O17-O27</f>
        <v>57083</v>
      </c>
      <c r="P44" s="87">
        <v>6.4793221273274119E-4</v>
      </c>
      <c r="Q44" s="85">
        <f>Q17-Q27</f>
        <v>77741</v>
      </c>
      <c r="R44" s="87">
        <v>6.4793221273274119E-4</v>
      </c>
      <c r="S44" s="85">
        <f t="shared" si="0"/>
        <v>66331.310958743561</v>
      </c>
      <c r="T44" s="56">
        <f>S44/G44</f>
        <v>-1.0000795521513872</v>
      </c>
      <c r="U44" s="9"/>
      <c r="V44" s="85">
        <f t="shared" si="1"/>
        <v>215788.39137874404</v>
      </c>
      <c r="W44" s="56">
        <f>V44/I44</f>
        <v>-1.0000244522317876</v>
      </c>
    </row>
    <row r="45" spans="1:23" s="9" customFormat="1" ht="5.0999999999999996" customHeight="1">
      <c r="A45" s="10"/>
      <c r="B45" s="106"/>
      <c r="C45" s="107"/>
      <c r="D45" s="10"/>
      <c r="E45" s="100"/>
      <c r="F45" s="183"/>
      <c r="G45" s="100"/>
      <c r="H45" s="183"/>
      <c r="I45" s="100"/>
      <c r="J45" s="183"/>
      <c r="K45" s="100"/>
      <c r="L45" s="183"/>
      <c r="M45" s="100"/>
      <c r="N45" s="183"/>
      <c r="O45" s="100"/>
      <c r="P45" s="183"/>
      <c r="Q45" s="100"/>
      <c r="R45" s="183"/>
      <c r="S45" s="100"/>
      <c r="T45" s="183"/>
      <c r="V45" s="100"/>
      <c r="W45" s="183"/>
    </row>
    <row r="46" spans="1:23" s="9" customFormat="1">
      <c r="A46" s="10"/>
      <c r="C46" s="34"/>
      <c r="D46" s="35"/>
      <c r="E46" s="33"/>
      <c r="F46" s="36"/>
      <c r="G46" s="33"/>
      <c r="H46" s="36"/>
      <c r="I46" s="33"/>
      <c r="J46" s="36"/>
      <c r="K46" s="33"/>
      <c r="L46" s="36"/>
      <c r="M46" s="33"/>
      <c r="N46" s="36"/>
      <c r="O46" s="33"/>
      <c r="P46" s="36"/>
      <c r="Q46" s="33"/>
      <c r="R46" s="36"/>
      <c r="S46" s="33"/>
      <c r="T46" s="36"/>
      <c r="U46" s="33"/>
      <c r="V46" s="33"/>
      <c r="W46" s="36"/>
    </row>
    <row r="47" spans="1:23" s="9" customFormat="1">
      <c r="A47" s="34"/>
      <c r="B47" s="34"/>
      <c r="C47" s="34"/>
      <c r="D47" s="34"/>
      <c r="E47" s="34"/>
      <c r="F47" s="34"/>
      <c r="G47" s="34"/>
      <c r="H47" s="34"/>
      <c r="I47" s="34"/>
      <c r="J47" s="34"/>
      <c r="K47" s="34"/>
      <c r="L47" s="34"/>
      <c r="M47" s="34"/>
      <c r="N47" s="34"/>
      <c r="O47" s="34"/>
      <c r="P47" s="34"/>
      <c r="Q47" s="34"/>
      <c r="R47" s="34"/>
      <c r="S47" s="34"/>
      <c r="T47" s="34"/>
      <c r="U47" s="34"/>
      <c r="V47" s="34"/>
      <c r="W47" s="34"/>
    </row>
    <row r="48" spans="1:23" s="9" customFormat="1">
      <c r="A48" s="10"/>
      <c r="D48" s="10"/>
      <c r="E48" s="373"/>
      <c r="G48" s="373"/>
      <c r="I48" s="373"/>
    </row>
    <row r="49" spans="1:23" s="9" customFormat="1">
      <c r="A49" s="37"/>
      <c r="B49" s="809" t="s">
        <v>58</v>
      </c>
      <c r="C49" s="810"/>
      <c r="D49" s="38"/>
      <c r="E49" s="369"/>
      <c r="F49" s="369"/>
      <c r="G49" s="369"/>
      <c r="H49" s="369"/>
      <c r="I49" s="369"/>
      <c r="J49" s="369"/>
      <c r="K49" s="369"/>
      <c r="L49" s="369"/>
      <c r="M49" s="369"/>
      <c r="N49" s="369"/>
      <c r="O49" s="369"/>
      <c r="P49" s="369"/>
      <c r="Q49" s="38"/>
      <c r="R49" s="369"/>
      <c r="S49" s="38"/>
      <c r="T49" s="369"/>
      <c r="U49" s="38"/>
      <c r="V49" s="38"/>
      <c r="W49" s="369"/>
    </row>
    <row r="50" spans="1:23" s="9" customFormat="1" ht="15" customHeight="1">
      <c r="A50" s="37"/>
      <c r="B50" s="811"/>
      <c r="C50" s="812"/>
      <c r="D50" s="38"/>
      <c r="E50" s="39" t="str">
        <f>E11</f>
        <v>Budget 2023</v>
      </c>
      <c r="F50" s="40" t="s">
        <v>18</v>
      </c>
      <c r="G50" s="39" t="str">
        <f>G$11</f>
        <v>Forecast 2022</v>
      </c>
      <c r="H50" s="40" t="str">
        <f>H$11</f>
        <v>%</v>
      </c>
      <c r="I50" s="39" t="str">
        <f>I11</f>
        <v>Actual 2021</v>
      </c>
      <c r="J50" s="40" t="s">
        <v>18</v>
      </c>
      <c r="K50" s="39" t="str">
        <f>K11</f>
        <v>Actual 2020</v>
      </c>
      <c r="L50" s="40" t="s">
        <v>18</v>
      </c>
      <c r="M50" s="39" t="str">
        <f>M11</f>
        <v>Actual 2019</v>
      </c>
      <c r="N50" s="40" t="s">
        <v>18</v>
      </c>
      <c r="O50" s="39" t="str">
        <f>O11</f>
        <v>Actual 2018</v>
      </c>
      <c r="P50" s="40" t="s">
        <v>18</v>
      </c>
      <c r="Q50" s="39" t="str">
        <f>Q11</f>
        <v>Actual 2017</v>
      </c>
      <c r="R50" s="40" t="s">
        <v>18</v>
      </c>
      <c r="S50" s="39" t="str">
        <f>S11</f>
        <v>2023/2022</v>
      </c>
      <c r="T50" s="40"/>
      <c r="V50" s="39" t="str">
        <f>V11</f>
        <v>2023/2021</v>
      </c>
      <c r="W50" s="40"/>
    </row>
    <row r="51" spans="1:23" s="9" customFormat="1" ht="5.0999999999999996" customHeight="1">
      <c r="A51" s="10"/>
      <c r="B51" s="46"/>
      <c r="C51" s="47"/>
      <c r="D51" s="10"/>
      <c r="E51" s="51"/>
      <c r="F51" s="47"/>
      <c r="G51" s="51"/>
      <c r="H51" s="47"/>
      <c r="I51" s="51"/>
      <c r="J51" s="47"/>
      <c r="K51" s="51"/>
      <c r="L51" s="47"/>
      <c r="M51" s="44"/>
      <c r="N51" s="47"/>
      <c r="O51" s="44"/>
      <c r="P51" s="47"/>
      <c r="Q51" s="44"/>
      <c r="R51" s="47"/>
      <c r="S51" s="44"/>
      <c r="T51" s="47"/>
      <c r="V51" s="44"/>
      <c r="W51" s="47"/>
    </row>
    <row r="52" spans="1:23" s="189" customFormat="1" ht="15" customHeight="1">
      <c r="A52" s="60"/>
      <c r="B52" s="188"/>
      <c r="C52" s="61" t="s">
        <v>60</v>
      </c>
      <c r="D52" s="62"/>
      <c r="E52" s="54">
        <v>1797324.8557931997</v>
      </c>
      <c r="F52" s="55">
        <v>0.71886539208889888</v>
      </c>
      <c r="G52" s="54">
        <v>1579663.0800000003</v>
      </c>
      <c r="H52" s="55">
        <v>0.70279425195340239</v>
      </c>
      <c r="I52" s="54">
        <v>1342713.48</v>
      </c>
      <c r="J52" s="55">
        <v>0.84259433635050052</v>
      </c>
      <c r="K52" s="54">
        <v>1540174.4800000002</v>
      </c>
      <c r="L52" s="55">
        <v>0.7837826114798172</v>
      </c>
      <c r="M52" s="54">
        <v>1579663.0800000003</v>
      </c>
      <c r="N52" s="55">
        <v>0.76532466560727019</v>
      </c>
      <c r="O52" s="54">
        <v>1579663</v>
      </c>
      <c r="P52" s="55">
        <v>0.76532466560727019</v>
      </c>
      <c r="Q52" s="54">
        <v>1577334</v>
      </c>
      <c r="R52" s="56">
        <v>0.76532466560727019</v>
      </c>
      <c r="S52" s="54">
        <f t="shared" si="0"/>
        <v>217661.77579319943</v>
      </c>
      <c r="T52" s="56">
        <f t="shared" ref="T52:T61" si="8">S52/G52</f>
        <v>0.13778999999999961</v>
      </c>
      <c r="U52" s="9"/>
      <c r="V52" s="54">
        <f t="shared" si="1"/>
        <v>454611.37579319975</v>
      </c>
      <c r="W52" s="56">
        <f t="shared" ref="W52:W60" si="9">V52/I52</f>
        <v>0.33857660816304591</v>
      </c>
    </row>
    <row r="53" spans="1:23" s="189" customFormat="1" ht="15" customHeight="1">
      <c r="A53" s="60"/>
      <c r="B53" s="188"/>
      <c r="C53" s="61" t="s">
        <v>62</v>
      </c>
      <c r="D53" s="62"/>
      <c r="E53" s="54">
        <v>2000</v>
      </c>
      <c r="F53" s="55">
        <v>7.9992817077205274E-4</v>
      </c>
      <c r="G53" s="54">
        <v>2000</v>
      </c>
      <c r="H53" s="55">
        <v>0</v>
      </c>
      <c r="I53" s="54">
        <v>0</v>
      </c>
      <c r="J53" s="55">
        <v>5.4707719631252448E-4</v>
      </c>
      <c r="K53" s="54">
        <v>1000</v>
      </c>
      <c r="L53" s="55">
        <v>0</v>
      </c>
      <c r="M53" s="54">
        <v>0</v>
      </c>
      <c r="N53" s="55">
        <v>0</v>
      </c>
      <c r="O53" s="54">
        <v>2000</v>
      </c>
      <c r="P53" s="55">
        <v>0</v>
      </c>
      <c r="Q53" s="54">
        <v>0</v>
      </c>
      <c r="R53" s="56">
        <v>0</v>
      </c>
      <c r="S53" s="54">
        <f t="shared" si="0"/>
        <v>0</v>
      </c>
      <c r="T53" s="56">
        <f t="shared" si="8"/>
        <v>0</v>
      </c>
      <c r="U53" s="9"/>
      <c r="V53" s="54">
        <f t="shared" si="1"/>
        <v>2000</v>
      </c>
      <c r="W53" s="56"/>
    </row>
    <row r="54" spans="1:23" s="9" customFormat="1" ht="15" customHeight="1">
      <c r="A54" s="60"/>
      <c r="B54" s="51"/>
      <c r="C54" s="61" t="s">
        <v>64</v>
      </c>
      <c r="D54" s="62"/>
      <c r="E54" s="54">
        <v>0</v>
      </c>
      <c r="F54" s="55">
        <v>0</v>
      </c>
      <c r="G54" s="54">
        <v>0</v>
      </c>
      <c r="H54" s="55">
        <v>0</v>
      </c>
      <c r="I54" s="54">
        <v>0</v>
      </c>
      <c r="J54" s="55">
        <v>0</v>
      </c>
      <c r="K54" s="54">
        <v>0</v>
      </c>
      <c r="L54" s="55">
        <v>0</v>
      </c>
      <c r="M54" s="54">
        <v>0</v>
      </c>
      <c r="N54" s="55">
        <v>0</v>
      </c>
      <c r="O54" s="54">
        <v>0</v>
      </c>
      <c r="P54" s="55">
        <v>0</v>
      </c>
      <c r="Q54" s="54">
        <v>0</v>
      </c>
      <c r="R54" s="56">
        <v>0</v>
      </c>
      <c r="S54" s="54">
        <f t="shared" si="0"/>
        <v>0</v>
      </c>
      <c r="T54" s="56"/>
      <c r="V54" s="54">
        <f t="shared" si="1"/>
        <v>0</v>
      </c>
      <c r="W54" s="56"/>
    </row>
    <row r="55" spans="1:23" s="9" customFormat="1" ht="15" customHeight="1">
      <c r="A55" s="60"/>
      <c r="B55" s="51"/>
      <c r="C55" s="61" t="s">
        <v>66</v>
      </c>
      <c r="D55" s="62"/>
      <c r="E55" s="54">
        <v>444588.32519999996</v>
      </c>
      <c r="F55" s="55">
        <v>0.17781936286192324</v>
      </c>
      <c r="G55" s="54">
        <v>419749.25</v>
      </c>
      <c r="H55" s="55">
        <v>0.18295406221310728</v>
      </c>
      <c r="I55" s="54">
        <v>349540.26</v>
      </c>
      <c r="J55" s="55">
        <v>7.9921621344238691E-2</v>
      </c>
      <c r="K55" s="54">
        <v>146088.38</v>
      </c>
      <c r="L55" s="55">
        <v>0.12149016131612506</v>
      </c>
      <c r="M55" s="54">
        <v>244855.55000000005</v>
      </c>
      <c r="N55" s="55">
        <v>0.13081122318435329</v>
      </c>
      <c r="O55" s="54">
        <v>88225</v>
      </c>
      <c r="P55" s="55">
        <v>0.13081122318435329</v>
      </c>
      <c r="Q55" s="54">
        <v>52383</v>
      </c>
      <c r="R55" s="56">
        <v>0.13081122318435329</v>
      </c>
      <c r="S55" s="54">
        <f t="shared" si="0"/>
        <v>24839.075199999963</v>
      </c>
      <c r="T55" s="56">
        <f t="shared" si="8"/>
        <v>5.9175984709918986E-2</v>
      </c>
      <c r="V55" s="54">
        <f t="shared" si="1"/>
        <v>95048.065199999954</v>
      </c>
      <c r="W55" s="56">
        <f t="shared" si="9"/>
        <v>0.27192308319505154</v>
      </c>
    </row>
    <row r="56" spans="1:23" s="9" customFormat="1" ht="15" customHeight="1">
      <c r="A56" s="60"/>
      <c r="B56" s="51"/>
      <c r="C56" s="61" t="s">
        <v>68</v>
      </c>
      <c r="D56" s="62"/>
      <c r="E56" s="54">
        <v>20708.217499999995</v>
      </c>
      <c r="F56" s="55">
        <v>8.2825432723624033E-3</v>
      </c>
      <c r="G56" s="54">
        <v>20043.439999999999</v>
      </c>
      <c r="H56" s="55">
        <v>8.8667960272460957E-3</v>
      </c>
      <c r="I56" s="54">
        <v>16940.329999999998</v>
      </c>
      <c r="J56" s="55">
        <v>5.2050182734725099E-3</v>
      </c>
      <c r="K56" s="54">
        <v>9514.23</v>
      </c>
      <c r="L56" s="55">
        <v>9.4514920702834567E-3</v>
      </c>
      <c r="M56" s="54">
        <v>19048.87</v>
      </c>
      <c r="N56" s="55">
        <v>9.3021314264429E-3</v>
      </c>
      <c r="O56" s="54">
        <v>15453</v>
      </c>
      <c r="P56" s="55">
        <v>9.3021314264429E-3</v>
      </c>
      <c r="Q56" s="54">
        <v>8643</v>
      </c>
      <c r="R56" s="56">
        <v>9.3021314264429E-3</v>
      </c>
      <c r="S56" s="54">
        <f t="shared" si="0"/>
        <v>664.77749999999651</v>
      </c>
      <c r="T56" s="56">
        <f t="shared" si="8"/>
        <v>3.3166836630837651E-2</v>
      </c>
      <c r="V56" s="54">
        <f t="shared" si="1"/>
        <v>3767.8874999999971</v>
      </c>
      <c r="W56" s="56">
        <f t="shared" si="9"/>
        <v>0.22242113937567909</v>
      </c>
    </row>
    <row r="57" spans="1:23" s="9" customFormat="1" ht="15" customHeight="1">
      <c r="A57" s="60"/>
      <c r="B57" s="51"/>
      <c r="C57" s="61" t="s">
        <v>70</v>
      </c>
      <c r="D57" s="62"/>
      <c r="E57" s="54">
        <v>119622.228</v>
      </c>
      <c r="F57" s="55">
        <v>4.7844595013858716E-2</v>
      </c>
      <c r="G57" s="54">
        <v>110091.46000000002</v>
      </c>
      <c r="H57" s="55">
        <v>4.2630211885184066E-2</v>
      </c>
      <c r="I57" s="54">
        <v>81446.539999999994</v>
      </c>
      <c r="J57" s="55">
        <v>2.5118064729736204E-2</v>
      </c>
      <c r="K57" s="54">
        <v>45913.200000000004</v>
      </c>
      <c r="L57" s="55">
        <v>3.2308723869576908E-2</v>
      </c>
      <c r="M57" s="54">
        <v>65116.140000000007</v>
      </c>
      <c r="N57" s="55">
        <v>3.3720226420855516E-2</v>
      </c>
      <c r="O57" s="54">
        <v>53091</v>
      </c>
      <c r="P57" s="55">
        <v>3.3720226420855516E-2</v>
      </c>
      <c r="Q57" s="54">
        <v>36079</v>
      </c>
      <c r="R57" s="56">
        <v>3.3720226420855516E-2</v>
      </c>
      <c r="S57" s="54">
        <f t="shared" si="0"/>
        <v>9530.7679999999818</v>
      </c>
      <c r="T57" s="56">
        <f t="shared" si="8"/>
        <v>8.6571365299360908E-2</v>
      </c>
      <c r="V57" s="54">
        <f t="shared" si="1"/>
        <v>38175.688000000009</v>
      </c>
      <c r="W57" s="56">
        <f t="shared" si="9"/>
        <v>0.46872080753829459</v>
      </c>
    </row>
    <row r="58" spans="1:23" s="9" customFormat="1" ht="15" customHeight="1">
      <c r="A58" s="60"/>
      <c r="B58" s="51"/>
      <c r="C58" s="61" t="s">
        <v>72</v>
      </c>
      <c r="D58" s="62"/>
      <c r="E58" s="54">
        <v>2448</v>
      </c>
      <c r="F58" s="55">
        <v>9.7911208102499257E-4</v>
      </c>
      <c r="G58" s="54">
        <v>2448</v>
      </c>
      <c r="H58" s="55">
        <v>5.5840569864055818E-3</v>
      </c>
      <c r="I58" s="54">
        <v>10668.54</v>
      </c>
      <c r="J58" s="55">
        <v>1.3802205114996718E-2</v>
      </c>
      <c r="K58" s="54">
        <v>25228.99</v>
      </c>
      <c r="L58" s="55">
        <v>1.5161410149416759E-2</v>
      </c>
      <c r="M58" s="54">
        <v>30556.840000000004</v>
      </c>
      <c r="N58" s="55">
        <v>7.8486733910611978E-3</v>
      </c>
      <c r="O58" s="54">
        <v>17342</v>
      </c>
      <c r="P58" s="55">
        <v>7.8486733910611978E-3</v>
      </c>
      <c r="Q58" s="54">
        <v>2962</v>
      </c>
      <c r="R58" s="56">
        <v>7.8486733910611978E-3</v>
      </c>
      <c r="S58" s="54">
        <f t="shared" si="0"/>
        <v>0</v>
      </c>
      <c r="T58" s="56">
        <f t="shared" si="8"/>
        <v>0</v>
      </c>
      <c r="V58" s="54">
        <f t="shared" si="1"/>
        <v>-8220.5400000000009</v>
      </c>
      <c r="W58" s="56">
        <f t="shared" si="9"/>
        <v>-0.77054029886001274</v>
      </c>
    </row>
    <row r="59" spans="1:23" s="9" customFormat="1" ht="15" customHeight="1">
      <c r="A59" s="60"/>
      <c r="B59" s="51"/>
      <c r="C59" s="61" t="s">
        <v>74</v>
      </c>
      <c r="D59" s="62"/>
      <c r="E59" s="54">
        <v>8897.130000000001</v>
      </c>
      <c r="F59" s="55">
        <v>3.558532463010577E-3</v>
      </c>
      <c r="G59" s="54">
        <v>6046.92</v>
      </c>
      <c r="H59" s="55">
        <v>1.5315076610504092E-3</v>
      </c>
      <c r="I59" s="54">
        <v>2926</v>
      </c>
      <c r="J59" s="55">
        <v>1.7922248951198303E-3</v>
      </c>
      <c r="K59" s="54">
        <v>3276</v>
      </c>
      <c r="L59" s="55">
        <v>4.4878644127296728E-3</v>
      </c>
      <c r="M59" s="54">
        <v>9045</v>
      </c>
      <c r="N59" s="55">
        <v>3.5755067670389896E-3</v>
      </c>
      <c r="O59" s="54">
        <v>6160</v>
      </c>
      <c r="P59" s="55">
        <v>3.5755067670389896E-3</v>
      </c>
      <c r="Q59" s="54">
        <v>11447</v>
      </c>
      <c r="R59" s="56">
        <v>3.5755067670389896E-3</v>
      </c>
      <c r="S59" s="54">
        <f t="shared" si="0"/>
        <v>2850.2100000000009</v>
      </c>
      <c r="T59" s="56">
        <f t="shared" si="8"/>
        <v>0.47134905042567138</v>
      </c>
      <c r="V59" s="54">
        <f t="shared" si="1"/>
        <v>5971.130000000001</v>
      </c>
      <c r="W59" s="56">
        <f t="shared" si="9"/>
        <v>2.0407142857142859</v>
      </c>
    </row>
    <row r="60" spans="1:23" s="9" customFormat="1" ht="15" customHeight="1">
      <c r="A60" s="60"/>
      <c r="B60" s="51"/>
      <c r="C60" s="61" t="s">
        <v>76</v>
      </c>
      <c r="D60" s="62"/>
      <c r="E60" s="54">
        <v>104635.73</v>
      </c>
      <c r="F60" s="55">
        <v>4.1850534048149202E-2</v>
      </c>
      <c r="G60" s="54">
        <v>104635.73</v>
      </c>
      <c r="H60" s="55">
        <v>5.5639113273604102E-2</v>
      </c>
      <c r="I60" s="54">
        <v>106300.50999999998</v>
      </c>
      <c r="J60" s="55">
        <v>3.101945209562296E-2</v>
      </c>
      <c r="K60" s="54">
        <v>56700.32</v>
      </c>
      <c r="L60" s="55">
        <v>3.3317736702050876E-2</v>
      </c>
      <c r="M60" s="54">
        <v>67149.739999999991</v>
      </c>
      <c r="N60" s="55">
        <v>4.9417573202977905E-2</v>
      </c>
      <c r="O60" s="54">
        <v>51037</v>
      </c>
      <c r="P60" s="55">
        <v>4.9417573202977905E-2</v>
      </c>
      <c r="Q60" s="54">
        <v>0</v>
      </c>
      <c r="R60" s="56">
        <v>4.9417573202977905E-2</v>
      </c>
      <c r="S60" s="54">
        <f t="shared" si="0"/>
        <v>0</v>
      </c>
      <c r="T60" s="56">
        <f t="shared" si="8"/>
        <v>0</v>
      </c>
      <c r="V60" s="54">
        <f t="shared" si="1"/>
        <v>-1664.7799999999843</v>
      </c>
      <c r="W60" s="56">
        <f t="shared" si="9"/>
        <v>-1.5661072557412798E-2</v>
      </c>
    </row>
    <row r="61" spans="1:23" s="9" customFormat="1" ht="15" customHeight="1">
      <c r="A61" s="60"/>
      <c r="B61" s="51"/>
      <c r="C61" s="61" t="s">
        <v>78</v>
      </c>
      <c r="D61" s="62"/>
      <c r="E61" s="54">
        <v>0</v>
      </c>
      <c r="F61" s="55">
        <v>0</v>
      </c>
      <c r="G61" s="54">
        <v>4.9999999999272404E-2</v>
      </c>
      <c r="H61" s="55">
        <v>0</v>
      </c>
      <c r="I61" s="54">
        <v>0</v>
      </c>
      <c r="J61" s="55">
        <v>0</v>
      </c>
      <c r="K61" s="54">
        <v>0</v>
      </c>
      <c r="L61" s="55">
        <v>0</v>
      </c>
      <c r="M61" s="54">
        <v>0</v>
      </c>
      <c r="N61" s="55">
        <v>0</v>
      </c>
      <c r="O61" s="54">
        <v>0</v>
      </c>
      <c r="P61" s="55">
        <v>0</v>
      </c>
      <c r="Q61" s="54">
        <v>0</v>
      </c>
      <c r="R61" s="56">
        <v>0</v>
      </c>
      <c r="S61" s="54">
        <f t="shared" si="0"/>
        <v>-4.9999999999272404E-2</v>
      </c>
      <c r="T61" s="56">
        <f t="shared" si="8"/>
        <v>-1</v>
      </c>
      <c r="V61" s="54">
        <f t="shared" si="1"/>
        <v>0</v>
      </c>
      <c r="W61" s="56"/>
    </row>
    <row r="62" spans="1:23" s="9" customFormat="1" ht="15" customHeight="1">
      <c r="A62" s="60"/>
      <c r="B62" s="51"/>
      <c r="C62" s="61" t="s">
        <v>80</v>
      </c>
      <c r="D62" s="62"/>
      <c r="E62" s="54">
        <v>0</v>
      </c>
      <c r="F62" s="55">
        <v>0</v>
      </c>
      <c r="G62" s="54">
        <v>0</v>
      </c>
      <c r="H62" s="55">
        <v>0</v>
      </c>
      <c r="I62" s="54">
        <v>0</v>
      </c>
      <c r="J62" s="55">
        <v>0</v>
      </c>
      <c r="K62" s="54">
        <v>0</v>
      </c>
      <c r="L62" s="55">
        <v>0</v>
      </c>
      <c r="M62" s="54">
        <v>0</v>
      </c>
      <c r="N62" s="55">
        <v>0</v>
      </c>
      <c r="O62" s="54">
        <v>0</v>
      </c>
      <c r="P62" s="55">
        <v>0</v>
      </c>
      <c r="Q62" s="54">
        <v>0</v>
      </c>
      <c r="R62" s="56">
        <v>0</v>
      </c>
      <c r="S62" s="54">
        <f t="shared" si="0"/>
        <v>0</v>
      </c>
      <c r="T62" s="56"/>
      <c r="V62" s="54">
        <f t="shared" si="1"/>
        <v>0</v>
      </c>
      <c r="W62" s="56"/>
    </row>
    <row r="63" spans="1:23" s="9" customFormat="1" ht="5.0999999999999996" customHeight="1">
      <c r="A63" s="196"/>
      <c r="B63" s="51"/>
      <c r="C63" s="141"/>
      <c r="D63" s="10"/>
      <c r="E63" s="136"/>
      <c r="F63" s="137"/>
      <c r="G63" s="136"/>
      <c r="H63" s="137"/>
      <c r="I63" s="136"/>
      <c r="J63" s="137"/>
      <c r="K63" s="136"/>
      <c r="L63" s="137"/>
      <c r="M63" s="136"/>
      <c r="N63" s="137"/>
      <c r="O63" s="136"/>
      <c r="P63" s="137"/>
      <c r="Q63" s="136"/>
      <c r="R63" s="138"/>
      <c r="S63" s="136"/>
      <c r="T63" s="138"/>
      <c r="V63" s="136"/>
      <c r="W63" s="138"/>
    </row>
    <row r="64" spans="1:23" s="9" customFormat="1" ht="5.0999999999999996" customHeight="1">
      <c r="A64" s="196"/>
      <c r="B64" s="46"/>
      <c r="C64" s="147"/>
      <c r="D64" s="10"/>
      <c r="E64" s="142"/>
      <c r="F64" s="144"/>
      <c r="G64" s="142"/>
      <c r="H64" s="144"/>
      <c r="I64" s="142"/>
      <c r="J64" s="144"/>
      <c r="K64" s="142"/>
      <c r="L64" s="144"/>
      <c r="M64" s="142"/>
      <c r="N64" s="144"/>
      <c r="O64" s="142"/>
      <c r="P64" s="144"/>
      <c r="Q64" s="142"/>
      <c r="R64" s="144"/>
      <c r="S64" s="142"/>
      <c r="T64" s="144"/>
      <c r="V64" s="142"/>
      <c r="W64" s="144"/>
    </row>
    <row r="65" spans="1:23" s="95" customFormat="1" ht="15" customHeight="1">
      <c r="A65" s="91"/>
      <c r="B65" s="92"/>
      <c r="C65" s="93" t="s">
        <v>28</v>
      </c>
      <c r="D65" s="94"/>
      <c r="E65" s="85">
        <f>SUM(E52:E64)</f>
        <v>2500224.4864931996</v>
      </c>
      <c r="F65" s="87">
        <v>1</v>
      </c>
      <c r="G65" s="85">
        <f>SUM(G52:G64)</f>
        <v>2244677.9300000002</v>
      </c>
      <c r="H65" s="87">
        <v>1</v>
      </c>
      <c r="I65" s="85">
        <f>SUM(I52:I64)</f>
        <v>1910535.6600000001</v>
      </c>
      <c r="J65" s="87">
        <v>1</v>
      </c>
      <c r="K65" s="85">
        <f>SUM(K52:K64)</f>
        <v>1827895.6000000003</v>
      </c>
      <c r="L65" s="87">
        <v>1</v>
      </c>
      <c r="M65" s="85">
        <f>SUM(M52:M64)</f>
        <v>2015435.2200000004</v>
      </c>
      <c r="N65" s="87">
        <v>1</v>
      </c>
      <c r="O65" s="85">
        <f>SUM(O52:O64)</f>
        <v>1812971</v>
      </c>
      <c r="P65" s="87">
        <v>1</v>
      </c>
      <c r="Q65" s="85">
        <f>SUM(Q52:Q64)</f>
        <v>1688848</v>
      </c>
      <c r="R65" s="87">
        <v>1</v>
      </c>
      <c r="S65" s="85">
        <f t="shared" si="0"/>
        <v>255546.55649319943</v>
      </c>
      <c r="T65" s="87"/>
      <c r="U65" s="9"/>
      <c r="V65" s="85">
        <f t="shared" si="1"/>
        <v>589688.82649319945</v>
      </c>
      <c r="W65" s="87"/>
    </row>
    <row r="66" spans="1:23" s="9" customFormat="1" ht="5.0999999999999996" customHeight="1">
      <c r="A66" s="10"/>
      <c r="B66" s="106"/>
      <c r="C66" s="107"/>
      <c r="D66" s="10"/>
      <c r="E66" s="100"/>
      <c r="F66" s="183"/>
      <c r="G66" s="100"/>
      <c r="H66" s="183"/>
      <c r="I66" s="100"/>
      <c r="J66" s="183"/>
      <c r="K66" s="100"/>
      <c r="L66" s="183"/>
      <c r="M66" s="100"/>
      <c r="N66" s="183"/>
      <c r="O66" s="100"/>
      <c r="P66" s="183"/>
      <c r="Q66" s="100"/>
      <c r="R66" s="183"/>
      <c r="S66" s="100"/>
      <c r="T66" s="183"/>
      <c r="V66" s="100"/>
      <c r="W66" s="183"/>
    </row>
    <row r="67" spans="1:23" s="9" customFormat="1" ht="15" customHeight="1">
      <c r="A67" s="10"/>
      <c r="D67" s="10"/>
    </row>
    <row r="68" spans="1:23" s="9" customFormat="1" ht="15" customHeight="1">
      <c r="A68" s="10"/>
      <c r="D68" s="10"/>
    </row>
    <row r="69" spans="1:23" s="9" customFormat="1">
      <c r="A69" s="37"/>
      <c r="B69" s="809" t="s">
        <v>82</v>
      </c>
      <c r="C69" s="810"/>
      <c r="D69" s="38"/>
    </row>
    <row r="70" spans="1:23" s="9" customFormat="1" ht="15" customHeight="1">
      <c r="A70" s="37"/>
      <c r="B70" s="811"/>
      <c r="C70" s="812"/>
      <c r="D70" s="38"/>
      <c r="E70" s="39" t="str">
        <f>E50</f>
        <v>Budget 2023</v>
      </c>
      <c r="F70" s="40" t="s">
        <v>18</v>
      </c>
      <c r="G70" s="39" t="str">
        <f>G$11</f>
        <v>Forecast 2022</v>
      </c>
      <c r="H70" s="40" t="str">
        <f>H$11</f>
        <v>%</v>
      </c>
      <c r="I70" s="39" t="str">
        <f>I11</f>
        <v>Actual 2021</v>
      </c>
      <c r="J70" s="40" t="s">
        <v>18</v>
      </c>
      <c r="K70" s="39" t="str">
        <f>K50</f>
        <v>Actual 2020</v>
      </c>
      <c r="L70" s="40" t="s">
        <v>18</v>
      </c>
      <c r="M70" s="39" t="str">
        <f>M50</f>
        <v>Actual 2019</v>
      </c>
      <c r="N70" s="40" t="s">
        <v>18</v>
      </c>
      <c r="O70" s="39" t="str">
        <f>O50</f>
        <v>Actual 2018</v>
      </c>
      <c r="P70" s="40" t="s">
        <v>18</v>
      </c>
      <c r="Q70" s="39" t="str">
        <f>Q50</f>
        <v>Actual 2017</v>
      </c>
      <c r="R70" s="40" t="s">
        <v>18</v>
      </c>
      <c r="S70" s="39" t="str">
        <f>S11</f>
        <v>2023/2022</v>
      </c>
      <c r="T70" s="40"/>
      <c r="V70" s="39" t="str">
        <f>V11</f>
        <v>2023/2021</v>
      </c>
      <c r="W70" s="40"/>
    </row>
    <row r="71" spans="1:23" s="9" customFormat="1" ht="15" customHeight="1">
      <c r="A71" s="60"/>
      <c r="B71" s="51"/>
      <c r="C71" s="61" t="s">
        <v>84</v>
      </c>
      <c r="D71" s="62"/>
      <c r="E71" s="54">
        <v>122156.3153571429</v>
      </c>
      <c r="F71" s="55">
        <v>4.8858138945946664E-2</v>
      </c>
      <c r="G71" s="54">
        <v>91777.949999999983</v>
      </c>
      <c r="H71" s="55">
        <v>3.8979816791276219E-2</v>
      </c>
      <c r="I71" s="54">
        <v>74472.33</v>
      </c>
      <c r="J71" s="55">
        <v>3.3537002879157861E-2</v>
      </c>
      <c r="K71" s="54">
        <v>61302.14</v>
      </c>
      <c r="L71" s="55">
        <v>3.6420843136799004E-2</v>
      </c>
      <c r="M71" s="54">
        <v>73403.850000000006</v>
      </c>
      <c r="N71" s="55">
        <v>4.65106571322145E-2</v>
      </c>
      <c r="O71" s="54">
        <v>58699</v>
      </c>
      <c r="P71" s="55">
        <v>4.65106571322145E-2</v>
      </c>
      <c r="Q71" s="54">
        <v>86385</v>
      </c>
      <c r="R71" s="56">
        <v>4.65106571322145E-2</v>
      </c>
      <c r="S71" s="54">
        <f t="shared" si="0"/>
        <v>30378.365357142917</v>
      </c>
      <c r="T71" s="56">
        <f t="shared" ref="T71:T78" si="10">S71/G71</f>
        <v>0.33099851715082895</v>
      </c>
      <c r="V71" s="54">
        <f t="shared" si="1"/>
        <v>47683.985357142898</v>
      </c>
      <c r="W71" s="56">
        <f t="shared" ref="W71:W78" si="11">V71/I71</f>
        <v>0.64029130493356257</v>
      </c>
    </row>
    <row r="72" spans="1:23" s="9" customFormat="1" ht="15" customHeight="1">
      <c r="A72" s="60"/>
      <c r="B72" s="51"/>
      <c r="C72" s="61" t="s">
        <v>86</v>
      </c>
      <c r="D72" s="62"/>
      <c r="E72" s="54">
        <v>3298.8713202211693</v>
      </c>
      <c r="F72" s="55">
        <v>1.3194300503984533E-3</v>
      </c>
      <c r="G72" s="54">
        <v>2470.0199999999995</v>
      </c>
      <c r="H72" s="55">
        <v>2.8894252620231126E-3</v>
      </c>
      <c r="I72" s="54">
        <v>5520.35</v>
      </c>
      <c r="J72" s="55">
        <v>2.1406200660475357E-3</v>
      </c>
      <c r="K72" s="54">
        <v>3912.8300000000004</v>
      </c>
      <c r="L72" s="55">
        <v>1.1114423216242097E-3</v>
      </c>
      <c r="M72" s="54">
        <v>2240.0400000000004</v>
      </c>
      <c r="N72" s="55">
        <v>1.087186610465514E-3</v>
      </c>
      <c r="O72" s="54">
        <v>2487</v>
      </c>
      <c r="P72" s="55">
        <v>1.087186610465514E-3</v>
      </c>
      <c r="Q72" s="54">
        <v>2744</v>
      </c>
      <c r="R72" s="56">
        <v>1.087186610465514E-3</v>
      </c>
      <c r="S72" s="54">
        <f t="shared" si="0"/>
        <v>828.85132022116977</v>
      </c>
      <c r="T72" s="56">
        <f t="shared" si="10"/>
        <v>0.33556461899951012</v>
      </c>
      <c r="V72" s="54">
        <f t="shared" si="1"/>
        <v>-2221.4786797788311</v>
      </c>
      <c r="W72" s="56">
        <f t="shared" si="11"/>
        <v>-0.40241627429036764</v>
      </c>
    </row>
    <row r="73" spans="1:23" s="9" customFormat="1" ht="15" customHeight="1">
      <c r="A73" s="60"/>
      <c r="B73" s="51"/>
      <c r="C73" s="61" t="s">
        <v>88</v>
      </c>
      <c r="D73" s="62"/>
      <c r="E73" s="54">
        <v>3159.1439405312676</v>
      </c>
      <c r="F73" s="55">
        <v>1.2635441167773956E-3</v>
      </c>
      <c r="G73" s="54">
        <v>2368.4300000000003</v>
      </c>
      <c r="H73" s="55">
        <v>7.8718760999205845E-4</v>
      </c>
      <c r="I73" s="54">
        <v>1503.95</v>
      </c>
      <c r="J73" s="55">
        <v>6.7983094876972162E-4</v>
      </c>
      <c r="K73" s="54">
        <v>1242.6599999999999</v>
      </c>
      <c r="L73" s="55">
        <v>7.1376146736187309E-4</v>
      </c>
      <c r="M73" s="54">
        <v>1438.5399999999997</v>
      </c>
      <c r="N73" s="55">
        <v>1.1627664283053625E-3</v>
      </c>
      <c r="O73" s="54">
        <v>1232</v>
      </c>
      <c r="P73" s="55">
        <v>1.1627664283053625E-3</v>
      </c>
      <c r="Q73" s="54">
        <v>2537</v>
      </c>
      <c r="R73" s="56">
        <v>1.1627664283053625E-3</v>
      </c>
      <c r="S73" s="54">
        <f t="shared" si="0"/>
        <v>790.71394053126733</v>
      </c>
      <c r="T73" s="56">
        <f t="shared" si="10"/>
        <v>0.33385573588042172</v>
      </c>
      <c r="V73" s="54">
        <f t="shared" si="1"/>
        <v>1655.1939405312676</v>
      </c>
      <c r="W73" s="56">
        <f t="shared" si="11"/>
        <v>1.1005644739062252</v>
      </c>
    </row>
    <row r="74" spans="1:23" s="9" customFormat="1" ht="15" customHeight="1">
      <c r="A74" s="60"/>
      <c r="B74" s="51"/>
      <c r="C74" s="61" t="s">
        <v>90</v>
      </c>
      <c r="D74" s="62"/>
      <c r="E74" s="54">
        <v>2340.4120954044997</v>
      </c>
      <c r="F74" s="55">
        <v>9.360807831648542E-4</v>
      </c>
      <c r="G74" s="54">
        <v>1749.77</v>
      </c>
      <c r="H74" s="55">
        <v>6.0570447557100303E-4</v>
      </c>
      <c r="I74" s="54">
        <v>1157.2200000000003</v>
      </c>
      <c r="J74" s="55">
        <v>6.6075983770626711E-4</v>
      </c>
      <c r="K74" s="54">
        <v>1207.8</v>
      </c>
      <c r="L74" s="55">
        <v>9.6157890899614207E-4</v>
      </c>
      <c r="M74" s="54">
        <v>1938</v>
      </c>
      <c r="N74" s="55">
        <v>8.7207482122902188E-4</v>
      </c>
      <c r="O74" s="54">
        <v>1329</v>
      </c>
      <c r="P74" s="55">
        <v>8.7207482122902188E-4</v>
      </c>
      <c r="Q74" s="54">
        <v>1517</v>
      </c>
      <c r="R74" s="56">
        <v>8.7207482122902188E-4</v>
      </c>
      <c r="S74" s="54">
        <f t="shared" si="0"/>
        <v>590.64209540449974</v>
      </c>
      <c r="T74" s="56">
        <f t="shared" si="10"/>
        <v>0.33755413306005916</v>
      </c>
      <c r="V74" s="54">
        <f t="shared" si="1"/>
        <v>1183.1920954044995</v>
      </c>
      <c r="W74" s="56">
        <f t="shared" si="11"/>
        <v>1.0224435244849719</v>
      </c>
    </row>
    <row r="75" spans="1:23" s="9" customFormat="1" ht="15" customHeight="1">
      <c r="A75" s="60"/>
      <c r="B75" s="51"/>
      <c r="C75" s="61" t="s">
        <v>92</v>
      </c>
      <c r="D75" s="62"/>
      <c r="E75" s="54">
        <v>4354.5370000000003</v>
      </c>
      <c r="F75" s="55">
        <v>1.7416584084846112E-3</v>
      </c>
      <c r="G75" s="54">
        <v>3961.69</v>
      </c>
      <c r="H75" s="55">
        <v>1.9116157193318228E-3</v>
      </c>
      <c r="I75" s="54">
        <v>3652.2099999999991</v>
      </c>
      <c r="J75" s="55">
        <v>1.7405151585243709E-3</v>
      </c>
      <c r="K75" s="54">
        <v>3181.4800000000005</v>
      </c>
      <c r="L75" s="55">
        <v>1.5322348093132954E-3</v>
      </c>
      <c r="M75" s="54">
        <v>3088.1200000000003</v>
      </c>
      <c r="N75" s="55">
        <v>1.8313571245809461E-3</v>
      </c>
      <c r="O75" s="54">
        <v>4131</v>
      </c>
      <c r="P75" s="55">
        <v>1.8313571245809461E-3</v>
      </c>
      <c r="Q75" s="54">
        <v>5562</v>
      </c>
      <c r="R75" s="56">
        <v>1.8313571245809461E-3</v>
      </c>
      <c r="S75" s="54">
        <f t="shared" si="0"/>
        <v>392.84700000000021</v>
      </c>
      <c r="T75" s="56">
        <f t="shared" si="10"/>
        <v>9.9161468969051134E-2</v>
      </c>
      <c r="V75" s="54">
        <f t="shared" si="1"/>
        <v>702.32700000000114</v>
      </c>
      <c r="W75" s="56">
        <f t="shared" si="11"/>
        <v>0.19230192130244464</v>
      </c>
    </row>
    <row r="76" spans="1:23" s="9" customFormat="1" ht="15" customHeight="1">
      <c r="A76" s="60"/>
      <c r="B76" s="51"/>
      <c r="C76" s="61" t="s">
        <v>94</v>
      </c>
      <c r="D76" s="62"/>
      <c r="E76" s="54">
        <v>517.5</v>
      </c>
      <c r="F76" s="55">
        <v>2.0698141418726865E-4</v>
      </c>
      <c r="G76" s="54">
        <v>517.5</v>
      </c>
      <c r="H76" s="55">
        <v>0</v>
      </c>
      <c r="I76" s="54">
        <v>0</v>
      </c>
      <c r="J76" s="55">
        <v>2.2156626450657243E-4</v>
      </c>
      <c r="K76" s="54">
        <v>405</v>
      </c>
      <c r="L76" s="55">
        <v>0</v>
      </c>
      <c r="M76" s="54">
        <v>0</v>
      </c>
      <c r="N76" s="55">
        <v>0</v>
      </c>
      <c r="O76" s="54">
        <v>0</v>
      </c>
      <c r="P76" s="55">
        <v>0</v>
      </c>
      <c r="Q76" s="54">
        <v>0</v>
      </c>
      <c r="R76" s="56">
        <v>0</v>
      </c>
      <c r="S76" s="54">
        <f t="shared" si="0"/>
        <v>0</v>
      </c>
      <c r="T76" s="56"/>
      <c r="V76" s="54">
        <f t="shared" si="1"/>
        <v>517.5</v>
      </c>
      <c r="W76" s="56"/>
    </row>
    <row r="77" spans="1:23" s="9" customFormat="1" ht="15" customHeight="1">
      <c r="A77" s="60"/>
      <c r="B77" s="51"/>
      <c r="C77" s="61" t="s">
        <v>96</v>
      </c>
      <c r="D77" s="62"/>
      <c r="E77" s="54">
        <v>8971.7899999999991</v>
      </c>
      <c r="F77" s="55">
        <v>3.588393781625497E-3</v>
      </c>
      <c r="G77" s="54">
        <v>10338.449999999999</v>
      </c>
      <c r="H77" s="55">
        <v>4.0154131433484995E-3</v>
      </c>
      <c r="I77" s="54">
        <v>7671.59</v>
      </c>
      <c r="J77" s="55">
        <v>8.8247928382780732E-4</v>
      </c>
      <c r="K77" s="54">
        <v>1613.0800000000004</v>
      </c>
      <c r="L77" s="55">
        <v>4.5557455327192306E-3</v>
      </c>
      <c r="M77" s="54">
        <v>9181.8100000000013</v>
      </c>
      <c r="N77" s="55">
        <v>6.976598569832175E-3</v>
      </c>
      <c r="O77" s="54">
        <v>8311</v>
      </c>
      <c r="P77" s="55">
        <v>6.976598569832175E-3</v>
      </c>
      <c r="Q77" s="54">
        <v>0</v>
      </c>
      <c r="R77" s="56">
        <v>6.976598569832175E-3</v>
      </c>
      <c r="S77" s="54">
        <f t="shared" si="0"/>
        <v>-1366.6599999999999</v>
      </c>
      <c r="T77" s="56">
        <f t="shared" si="10"/>
        <v>-0.13219196301186348</v>
      </c>
      <c r="V77" s="54">
        <f t="shared" si="1"/>
        <v>1300.1999999999989</v>
      </c>
      <c r="W77" s="56">
        <f t="shared" si="11"/>
        <v>0.16948246712871762</v>
      </c>
    </row>
    <row r="78" spans="1:23" s="9" customFormat="1" ht="15" customHeight="1">
      <c r="A78" s="60"/>
      <c r="B78" s="51"/>
      <c r="C78" s="61" t="s">
        <v>98</v>
      </c>
      <c r="D78" s="62"/>
      <c r="E78" s="54">
        <v>17922.880040724609</v>
      </c>
      <c r="F78" s="55">
        <v>7.168508322971885E-3</v>
      </c>
      <c r="G78" s="54">
        <v>12296.060000000001</v>
      </c>
      <c r="H78" s="55">
        <v>4.7067114151640591E-3</v>
      </c>
      <c r="I78" s="54">
        <v>8992.34</v>
      </c>
      <c r="J78" s="55">
        <v>3.3430629189106862E-3</v>
      </c>
      <c r="K78" s="54">
        <v>6110.7700000000013</v>
      </c>
      <c r="L78" s="55">
        <v>4.0689573738817552E-3</v>
      </c>
      <c r="M78" s="54">
        <v>8200.7199999999993</v>
      </c>
      <c r="N78" s="55">
        <v>4.2150283026069395E-3</v>
      </c>
      <c r="O78" s="54">
        <v>6434</v>
      </c>
      <c r="P78" s="55">
        <v>4.2150283026069395E-3</v>
      </c>
      <c r="Q78" s="54">
        <v>8662</v>
      </c>
      <c r="R78" s="56">
        <v>4.2150283026069395E-3</v>
      </c>
      <c r="S78" s="54">
        <f t="shared" si="0"/>
        <v>5626.8200407246077</v>
      </c>
      <c r="T78" s="56">
        <f t="shared" si="10"/>
        <v>0.45761162849925968</v>
      </c>
      <c r="V78" s="54">
        <f t="shared" si="1"/>
        <v>8930.5400407246088</v>
      </c>
      <c r="W78" s="56">
        <f t="shared" si="11"/>
        <v>0.99312748858746536</v>
      </c>
    </row>
    <row r="79" spans="1:23" s="9" customFormat="1" ht="5.0999999999999996" customHeight="1">
      <c r="A79" s="209"/>
      <c r="B79" s="106"/>
      <c r="C79" s="210"/>
      <c r="D79" s="62"/>
      <c r="E79" s="204"/>
      <c r="F79" s="205"/>
      <c r="G79" s="204"/>
      <c r="H79" s="205"/>
      <c r="I79" s="204"/>
      <c r="J79" s="205"/>
      <c r="K79" s="204"/>
      <c r="L79" s="205"/>
      <c r="M79" s="204"/>
      <c r="N79" s="205"/>
      <c r="O79" s="204"/>
      <c r="P79" s="205"/>
      <c r="Q79" s="204"/>
      <c r="R79" s="206"/>
      <c r="S79" s="204">
        <f t="shared" si="0"/>
        <v>0</v>
      </c>
      <c r="T79" s="206"/>
      <c r="V79" s="204">
        <f t="shared" si="1"/>
        <v>0</v>
      </c>
      <c r="W79" s="206"/>
    </row>
    <row r="80" spans="1:23" s="9" customFormat="1" ht="5.0999999999999996" customHeight="1">
      <c r="A80" s="209"/>
      <c r="B80" s="51"/>
      <c r="C80" s="61"/>
      <c r="D80" s="62"/>
      <c r="E80" s="54"/>
      <c r="F80" s="55"/>
      <c r="G80" s="54"/>
      <c r="H80" s="55"/>
      <c r="I80" s="54"/>
      <c r="J80" s="55"/>
      <c r="K80" s="54"/>
      <c r="L80" s="55"/>
      <c r="M80" s="54"/>
      <c r="N80" s="55"/>
      <c r="O80" s="54"/>
      <c r="P80" s="55"/>
      <c r="Q80" s="54"/>
      <c r="R80" s="56"/>
      <c r="S80" s="54">
        <f t="shared" si="0"/>
        <v>0</v>
      </c>
      <c r="T80" s="56"/>
      <c r="V80" s="54">
        <f t="shared" si="1"/>
        <v>0</v>
      </c>
      <c r="W80" s="56"/>
    </row>
    <row r="81" spans="1:25" s="95" customFormat="1" ht="15" customHeight="1">
      <c r="A81" s="91"/>
      <c r="B81" s="92"/>
      <c r="C81" s="93" t="s">
        <v>100</v>
      </c>
      <c r="D81" s="94"/>
      <c r="E81" s="85">
        <f>SUM(E71:E80)</f>
        <v>162721.44975402448</v>
      </c>
      <c r="F81" s="86">
        <v>6.5082735823556642E-2</v>
      </c>
      <c r="G81" s="85">
        <f>SUM(G71:G80)</f>
        <v>125479.87</v>
      </c>
      <c r="H81" s="86">
        <v>5.389587441670677E-2</v>
      </c>
      <c r="I81" s="85">
        <f>SUM(I71:I80)</f>
        <v>102969.98999999999</v>
      </c>
      <c r="J81" s="86">
        <v>4.320583735745083E-2</v>
      </c>
      <c r="K81" s="85">
        <f>SUM(K71:K80)</f>
        <v>78975.760000000009</v>
      </c>
      <c r="L81" s="86">
        <v>4.9364563550695496E-2</v>
      </c>
      <c r="M81" s="85">
        <f>SUM(M71:M80)</f>
        <v>99491.079999999987</v>
      </c>
      <c r="N81" s="86">
        <v>6.2655668989234456E-2</v>
      </c>
      <c r="O81" s="85">
        <f>SUM(O71:O80)</f>
        <v>82623</v>
      </c>
      <c r="P81" s="86">
        <v>6.2655668989234456E-2</v>
      </c>
      <c r="Q81" s="85">
        <f>SUM(Q71:Q80)</f>
        <v>107407</v>
      </c>
      <c r="R81" s="87">
        <v>6.2655668989234456E-2</v>
      </c>
      <c r="S81" s="85">
        <f t="shared" ref="S81:S143" si="12">E81-G81</f>
        <v>37241.579754024482</v>
      </c>
      <c r="T81" s="56">
        <f t="shared" ref="T81" si="13">S81/G81</f>
        <v>0.29679326057657285</v>
      </c>
      <c r="U81" s="9"/>
      <c r="V81" s="85">
        <f t="shared" ref="V81:V143" si="14">E81-I81</f>
        <v>59751.459754024487</v>
      </c>
      <c r="W81" s="56">
        <f t="shared" ref="W81" si="15">V81/I81</f>
        <v>0.58028032977399036</v>
      </c>
    </row>
    <row r="82" spans="1:25" s="9" customFormat="1" ht="5.0999999999999996" customHeight="1">
      <c r="A82" s="209"/>
      <c r="B82" s="106"/>
      <c r="C82" s="210"/>
      <c r="D82" s="62"/>
      <c r="E82" s="204"/>
      <c r="F82" s="205"/>
      <c r="G82" s="204"/>
      <c r="H82" s="205"/>
      <c r="I82" s="204"/>
      <c r="J82" s="205"/>
      <c r="K82" s="204"/>
      <c r="L82" s="205"/>
      <c r="M82" s="204"/>
      <c r="N82" s="205"/>
      <c r="O82" s="204"/>
      <c r="P82" s="205"/>
      <c r="Q82" s="204"/>
      <c r="R82" s="206"/>
      <c r="S82" s="204">
        <f t="shared" si="12"/>
        <v>0</v>
      </c>
      <c r="T82" s="206"/>
      <c r="V82" s="204">
        <f t="shared" si="14"/>
        <v>0</v>
      </c>
      <c r="W82" s="206"/>
    </row>
    <row r="83" spans="1:25" s="9" customFormat="1" ht="5.0999999999999996" customHeight="1">
      <c r="A83" s="209"/>
      <c r="B83" s="51"/>
      <c r="C83" s="61"/>
      <c r="D83" s="62"/>
      <c r="E83" s="54"/>
      <c r="F83" s="55"/>
      <c r="G83" s="54"/>
      <c r="H83" s="55"/>
      <c r="I83" s="54"/>
      <c r="J83" s="55"/>
      <c r="K83" s="54"/>
      <c r="L83" s="55"/>
      <c r="M83" s="54"/>
      <c r="N83" s="55"/>
      <c r="O83" s="54"/>
      <c r="P83" s="55"/>
      <c r="Q83" s="54"/>
      <c r="R83" s="56"/>
      <c r="S83" s="54">
        <f t="shared" si="12"/>
        <v>0</v>
      </c>
      <c r="T83" s="56"/>
      <c r="V83" s="54">
        <f t="shared" si="14"/>
        <v>0</v>
      </c>
      <c r="W83" s="56"/>
    </row>
    <row r="84" spans="1:25" s="9" customFormat="1" ht="15" customHeight="1">
      <c r="A84" s="60"/>
      <c r="B84" s="51"/>
      <c r="C84" s="61" t="s">
        <v>102</v>
      </c>
      <c r="D84" s="62"/>
      <c r="E84" s="54">
        <v>2050.2600000000002</v>
      </c>
      <c r="F84" s="55">
        <v>8.2003036570355448E-4</v>
      </c>
      <c r="G84" s="54">
        <v>2086.52</v>
      </c>
      <c r="H84" s="55">
        <v>1.0726834588368794E-3</v>
      </c>
      <c r="I84" s="54">
        <v>2049.4</v>
      </c>
      <c r="J84" s="55">
        <v>9.2582421009164851E-4</v>
      </c>
      <c r="K84" s="54">
        <v>1692.3100000000002</v>
      </c>
      <c r="L84" s="55">
        <v>1.229079444190719E-3</v>
      </c>
      <c r="M84" s="54">
        <v>2477.13</v>
      </c>
      <c r="N84" s="55">
        <v>1.1627664283053625E-3</v>
      </c>
      <c r="O84" s="54">
        <v>2077</v>
      </c>
      <c r="P84" s="55">
        <v>1.1627664283053625E-3</v>
      </c>
      <c r="Q84" s="54">
        <v>1800</v>
      </c>
      <c r="R84" s="56">
        <v>1.1627664283053625E-3</v>
      </c>
      <c r="S84" s="54">
        <f t="shared" si="12"/>
        <v>-36.259999999999764</v>
      </c>
      <c r="T84" s="56">
        <f t="shared" ref="T84:T92" si="16">S84/G84</f>
        <v>-1.7378218277322895E-2</v>
      </c>
      <c r="V84" s="54">
        <f t="shared" si="14"/>
        <v>0.86000000000012733</v>
      </c>
      <c r="W84" s="56">
        <f t="shared" ref="W84:W92" si="17">V84/I84</f>
        <v>4.1963501512644059E-4</v>
      </c>
    </row>
    <row r="85" spans="1:25" s="9" customFormat="1" ht="15" customHeight="1">
      <c r="A85" s="60"/>
      <c r="B85" s="51"/>
      <c r="C85" s="61" t="s">
        <v>104</v>
      </c>
      <c r="D85" s="62"/>
      <c r="E85" s="54">
        <v>0</v>
      </c>
      <c r="F85" s="55">
        <v>0</v>
      </c>
      <c r="G85" s="54">
        <v>0</v>
      </c>
      <c r="H85" s="55">
        <v>0</v>
      </c>
      <c r="I85" s="54">
        <v>0</v>
      </c>
      <c r="J85" s="55">
        <v>0</v>
      </c>
      <c r="K85" s="54">
        <v>0</v>
      </c>
      <c r="L85" s="55">
        <v>0</v>
      </c>
      <c r="M85" s="54">
        <v>0</v>
      </c>
      <c r="N85" s="55">
        <v>0</v>
      </c>
      <c r="O85" s="54">
        <v>0</v>
      </c>
      <c r="P85" s="55">
        <v>0</v>
      </c>
      <c r="Q85" s="54">
        <v>0</v>
      </c>
      <c r="R85" s="56">
        <v>0</v>
      </c>
      <c r="S85" s="54">
        <f t="shared" si="12"/>
        <v>0</v>
      </c>
      <c r="T85" s="56"/>
      <c r="V85" s="54">
        <f t="shared" si="14"/>
        <v>0</v>
      </c>
      <c r="W85" s="56"/>
    </row>
    <row r="86" spans="1:25" s="9" customFormat="1" ht="15" customHeight="1">
      <c r="A86" s="60"/>
      <c r="B86" s="51"/>
      <c r="C86" s="61" t="s">
        <v>106</v>
      </c>
      <c r="D86" s="62"/>
      <c r="E86" s="54">
        <v>164293.60200000001</v>
      </c>
      <c r="F86" s="55">
        <v>6.5711540258705833E-2</v>
      </c>
      <c r="G86" s="54">
        <v>119523.406</v>
      </c>
      <c r="H86" s="55">
        <v>6.3466787110375081E-2</v>
      </c>
      <c r="I86" s="54">
        <v>121255.55999999995</v>
      </c>
      <c r="J86" s="55">
        <v>1.0022459707217414E-2</v>
      </c>
      <c r="K86" s="54">
        <v>18320.010000000002</v>
      </c>
      <c r="L86" s="55">
        <v>3.927366119958943E-2</v>
      </c>
      <c r="M86" s="54">
        <v>79153.52</v>
      </c>
      <c r="N86" s="55">
        <v>3.6336450884542577E-2</v>
      </c>
      <c r="O86" s="54">
        <v>72749</v>
      </c>
      <c r="P86" s="55">
        <v>3.6336450884542577E-2</v>
      </c>
      <c r="Q86" s="54">
        <v>122321</v>
      </c>
      <c r="R86" s="56">
        <v>3.6336450884542577E-2</v>
      </c>
      <c r="S86" s="54">
        <f t="shared" si="12"/>
        <v>44770.196000000011</v>
      </c>
      <c r="T86" s="56">
        <f t="shared" si="16"/>
        <v>0.37457262554917492</v>
      </c>
      <c r="V86" s="54">
        <f t="shared" si="14"/>
        <v>43038.042000000059</v>
      </c>
      <c r="W86" s="56">
        <f t="shared" si="17"/>
        <v>0.35493664785350937</v>
      </c>
    </row>
    <row r="87" spans="1:25" s="9" customFormat="1" ht="15" customHeight="1">
      <c r="A87" s="60"/>
      <c r="B87" s="51"/>
      <c r="C87" s="61" t="s">
        <v>108</v>
      </c>
      <c r="D87" s="62"/>
      <c r="E87" s="54">
        <v>1650</v>
      </c>
      <c r="F87" s="55">
        <v>6.5994074088694351E-4</v>
      </c>
      <c r="G87" s="54">
        <v>1605.2799999999997</v>
      </c>
      <c r="H87" s="55">
        <v>8.5635669317996402E-4</v>
      </c>
      <c r="I87" s="54">
        <v>1636.1000000000001</v>
      </c>
      <c r="J87" s="55">
        <v>8.6948620041538474E-4</v>
      </c>
      <c r="K87" s="54">
        <v>1589.3300000000002</v>
      </c>
      <c r="L87" s="55">
        <v>6.6967173472338125E-4</v>
      </c>
      <c r="M87" s="54">
        <v>1349.6799999999998</v>
      </c>
      <c r="N87" s="55">
        <v>1.1627664283053625E-3</v>
      </c>
      <c r="O87" s="54">
        <v>2560</v>
      </c>
      <c r="P87" s="55">
        <v>1.1627664283053625E-3</v>
      </c>
      <c r="Q87" s="54">
        <v>0</v>
      </c>
      <c r="R87" s="56">
        <v>1.1627664283053625E-3</v>
      </c>
      <c r="S87" s="54">
        <f t="shared" si="12"/>
        <v>44.720000000000255</v>
      </c>
      <c r="T87" s="56">
        <f t="shared" si="16"/>
        <v>2.7858068374364761E-2</v>
      </c>
      <c r="V87" s="54">
        <f t="shared" si="14"/>
        <v>13.899999999999864</v>
      </c>
      <c r="W87" s="56">
        <f t="shared" si="17"/>
        <v>8.4958132143511163E-3</v>
      </c>
    </row>
    <row r="88" spans="1:25" s="9" customFormat="1" ht="15" customHeight="1">
      <c r="A88" s="60"/>
      <c r="B88" s="51"/>
      <c r="C88" s="61" t="s">
        <v>110</v>
      </c>
      <c r="D88" s="62"/>
      <c r="E88" s="54">
        <v>24999.999999999996</v>
      </c>
      <c r="F88" s="55">
        <v>9.999102134650658E-3</v>
      </c>
      <c r="G88" s="54">
        <v>23587.019999999993</v>
      </c>
      <c r="H88" s="55">
        <v>1.0303853737019491E-2</v>
      </c>
      <c r="I88" s="54">
        <v>19685.88</v>
      </c>
      <c r="J88" s="55">
        <v>2.7582155129647441E-3</v>
      </c>
      <c r="K88" s="54">
        <v>5041.7299999999996</v>
      </c>
      <c r="L88" s="55">
        <v>1.9198830910576224E-3</v>
      </c>
      <c r="M88" s="54">
        <v>3869.4</v>
      </c>
      <c r="N88" s="55">
        <v>1.8313571245809461E-3</v>
      </c>
      <c r="O88" s="54">
        <v>2990</v>
      </c>
      <c r="P88" s="55">
        <v>1.8313571245809461E-3</v>
      </c>
      <c r="Q88" s="54">
        <v>0</v>
      </c>
      <c r="R88" s="56">
        <v>1.8313571245809461E-3</v>
      </c>
      <c r="S88" s="54">
        <f t="shared" si="12"/>
        <v>1412.9800000000032</v>
      </c>
      <c r="T88" s="56">
        <f t="shared" si="16"/>
        <v>5.9904981638206248E-2</v>
      </c>
      <c r="V88" s="54">
        <f t="shared" si="14"/>
        <v>5314.1199999999953</v>
      </c>
      <c r="W88" s="56">
        <f t="shared" si="17"/>
        <v>0.26994576823591299</v>
      </c>
    </row>
    <row r="89" spans="1:25" s="9" customFormat="1" ht="15" customHeight="1">
      <c r="A89" s="60"/>
      <c r="B89" s="51"/>
      <c r="C89" s="61" t="s">
        <v>112</v>
      </c>
      <c r="D89" s="62"/>
      <c r="E89" s="54">
        <v>44250</v>
      </c>
      <c r="F89" s="55">
        <v>1.7698410778331668E-2</v>
      </c>
      <c r="G89" s="54">
        <v>44250</v>
      </c>
      <c r="H89" s="55">
        <v>2.4435811891624155E-2</v>
      </c>
      <c r="I89" s="54">
        <v>46685.490000000005</v>
      </c>
      <c r="J89" s="55">
        <v>1.8115744684762076E-2</v>
      </c>
      <c r="K89" s="54">
        <v>33113.689999999995</v>
      </c>
      <c r="L89" s="55">
        <v>2.0042122713326404E-2</v>
      </c>
      <c r="M89" s="54">
        <v>40393.600000000006</v>
      </c>
      <c r="N89" s="55">
        <v>2.0639104102420185E-2</v>
      </c>
      <c r="O89" s="54">
        <v>38400</v>
      </c>
      <c r="P89" s="55">
        <v>2.0639104102420185E-2</v>
      </c>
      <c r="Q89" s="54">
        <v>30000</v>
      </c>
      <c r="R89" s="56">
        <v>2.0639104102420185E-2</v>
      </c>
      <c r="S89" s="54">
        <f t="shared" si="12"/>
        <v>0</v>
      </c>
      <c r="T89" s="56">
        <f t="shared" si="16"/>
        <v>0</v>
      </c>
      <c r="V89" s="54">
        <f t="shared" si="14"/>
        <v>-2435.4900000000052</v>
      </c>
      <c r="W89" s="56">
        <f t="shared" si="17"/>
        <v>-5.216802908141277E-2</v>
      </c>
    </row>
    <row r="90" spans="1:25" s="9" customFormat="1" ht="15" customHeight="1">
      <c r="A90" s="60"/>
      <c r="B90" s="51"/>
      <c r="C90" s="61" t="s">
        <v>46</v>
      </c>
      <c r="D90" s="62"/>
      <c r="E90" s="54">
        <v>417338.87999999995</v>
      </c>
      <c r="F90" s="55">
        <v>0.1669205634352286</v>
      </c>
      <c r="G90" s="54">
        <v>417338.87999999995</v>
      </c>
      <c r="H90" s="55">
        <v>0.2120784073718886</v>
      </c>
      <c r="I90" s="54">
        <v>405183.3600000001</v>
      </c>
      <c r="J90" s="55">
        <v>0.21521141579420616</v>
      </c>
      <c r="K90" s="54">
        <v>393384</v>
      </c>
      <c r="L90" s="55">
        <v>0.18949951663541928</v>
      </c>
      <c r="M90" s="54">
        <v>381924</v>
      </c>
      <c r="N90" s="55">
        <v>0.19058794063542506</v>
      </c>
      <c r="O90" s="54">
        <v>370800</v>
      </c>
      <c r="P90" s="55">
        <v>0.19058794063542506</v>
      </c>
      <c r="Q90" s="54">
        <v>360000</v>
      </c>
      <c r="R90" s="56">
        <v>0.19058794063542506</v>
      </c>
      <c r="S90" s="54">
        <f t="shared" si="12"/>
        <v>0</v>
      </c>
      <c r="T90" s="56">
        <f t="shared" si="16"/>
        <v>0</v>
      </c>
      <c r="V90" s="54">
        <f t="shared" si="14"/>
        <v>12155.519999999844</v>
      </c>
      <c r="W90" s="56">
        <f t="shared" si="17"/>
        <v>3.0000047385953462E-2</v>
      </c>
    </row>
    <row r="91" spans="1:25" s="9" customFormat="1" ht="15" customHeight="1">
      <c r="A91" s="60"/>
      <c r="B91" s="51"/>
      <c r="C91" s="61" t="s">
        <v>115</v>
      </c>
      <c r="D91" s="62"/>
      <c r="E91" s="54">
        <v>22000.043999999998</v>
      </c>
      <c r="F91" s="55">
        <v>8.7992274769123358E-3</v>
      </c>
      <c r="G91" s="54">
        <v>20000.04</v>
      </c>
      <c r="H91" s="55">
        <v>1.0468289296416482E-2</v>
      </c>
      <c r="I91" s="54">
        <v>20000.04</v>
      </c>
      <c r="J91" s="55">
        <v>8.6985438336850303E-3</v>
      </c>
      <c r="K91" s="54">
        <v>15900.03</v>
      </c>
      <c r="L91" s="55">
        <v>9.9234645705953244E-3</v>
      </c>
      <c r="M91" s="54">
        <v>20000.099999999999</v>
      </c>
      <c r="N91" s="55">
        <v>9.6897202358780209E-3</v>
      </c>
      <c r="O91" s="54">
        <v>20000</v>
      </c>
      <c r="P91" s="55">
        <v>9.6897202358780209E-3</v>
      </c>
      <c r="Q91" s="54">
        <v>20000</v>
      </c>
      <c r="R91" s="56">
        <v>9.6897202358780209E-3</v>
      </c>
      <c r="S91" s="54">
        <f t="shared" si="12"/>
        <v>2000.0039999999972</v>
      </c>
      <c r="T91" s="56">
        <f t="shared" si="16"/>
        <v>9.9999999999999853E-2</v>
      </c>
      <c r="V91" s="54">
        <f t="shared" si="14"/>
        <v>2000.0039999999972</v>
      </c>
      <c r="W91" s="56">
        <f t="shared" si="17"/>
        <v>9.9999999999999853E-2</v>
      </c>
    </row>
    <row r="92" spans="1:25" s="9" customFormat="1" ht="15" customHeight="1">
      <c r="A92" s="60"/>
      <c r="B92" s="51"/>
      <c r="C92" s="61" t="s">
        <v>117</v>
      </c>
      <c r="D92" s="62"/>
      <c r="E92" s="54">
        <v>1500</v>
      </c>
      <c r="F92" s="55">
        <v>5.9994612807903953E-4</v>
      </c>
      <c r="G92" s="54">
        <v>2448.98</v>
      </c>
      <c r="H92" s="55">
        <v>5.8884009524323659E-5</v>
      </c>
      <c r="I92" s="54">
        <v>112.5</v>
      </c>
      <c r="J92" s="55">
        <v>5.7785028860510399E-4</v>
      </c>
      <c r="K92" s="54">
        <v>1056.25</v>
      </c>
      <c r="L92" s="55">
        <v>1.9162312743547269E-3</v>
      </c>
      <c r="M92" s="54">
        <v>3862.04</v>
      </c>
      <c r="N92" s="55">
        <v>4.1859591418993052E-3</v>
      </c>
      <c r="O92" s="54">
        <v>10584</v>
      </c>
      <c r="P92" s="55">
        <v>4.1859591418993052E-3</v>
      </c>
      <c r="Q92" s="54">
        <v>2144</v>
      </c>
      <c r="R92" s="56">
        <v>4.1859591418993052E-3</v>
      </c>
      <c r="S92" s="54">
        <f t="shared" si="12"/>
        <v>-948.98</v>
      </c>
      <c r="T92" s="56">
        <f t="shared" si="16"/>
        <v>-0.38750010208331631</v>
      </c>
      <c r="V92" s="54">
        <f t="shared" si="14"/>
        <v>1387.5</v>
      </c>
      <c r="W92" s="56">
        <f t="shared" si="17"/>
        <v>12.333333333333334</v>
      </c>
    </row>
    <row r="93" spans="1:25" s="9" customFormat="1" ht="15" customHeight="1">
      <c r="A93" s="60"/>
      <c r="B93" s="51"/>
      <c r="C93" s="61" t="s">
        <v>119</v>
      </c>
      <c r="D93" s="62"/>
      <c r="E93" s="54">
        <v>0</v>
      </c>
      <c r="F93" s="55">
        <v>0</v>
      </c>
      <c r="G93" s="54">
        <v>0</v>
      </c>
      <c r="H93" s="55">
        <v>0</v>
      </c>
      <c r="I93" s="54">
        <v>0</v>
      </c>
      <c r="J93" s="55">
        <v>-2.5712628226688653E-3</v>
      </c>
      <c r="K93" s="54">
        <v>-4700</v>
      </c>
      <c r="L93" s="55">
        <v>2.3816195888449339E-3</v>
      </c>
      <c r="M93" s="54">
        <v>4800</v>
      </c>
      <c r="N93" s="55">
        <v>2.6162244636870656E-3</v>
      </c>
      <c r="O93" s="54">
        <v>5288</v>
      </c>
      <c r="P93" s="55">
        <v>2.6162244636870656E-3</v>
      </c>
      <c r="Q93" s="54">
        <v>0</v>
      </c>
      <c r="R93" s="56">
        <v>2.6162244636870656E-3</v>
      </c>
      <c r="S93" s="54">
        <f t="shared" si="12"/>
        <v>0</v>
      </c>
      <c r="T93" s="56"/>
      <c r="V93" s="54">
        <f t="shared" si="14"/>
        <v>0</v>
      </c>
      <c r="W93" s="56"/>
    </row>
    <row r="94" spans="1:25" s="9" customFormat="1" ht="5.0999999999999996" customHeight="1">
      <c r="A94" s="209"/>
      <c r="B94" s="71"/>
      <c r="C94" s="72"/>
      <c r="D94" s="50"/>
      <c r="E94" s="67"/>
      <c r="F94" s="55"/>
      <c r="G94" s="67"/>
      <c r="H94" s="55"/>
      <c r="I94" s="67"/>
      <c r="J94" s="55"/>
      <c r="K94" s="67"/>
      <c r="L94" s="55"/>
      <c r="M94" s="67"/>
      <c r="N94" s="55"/>
      <c r="O94" s="67"/>
      <c r="P94" s="55"/>
      <c r="Q94" s="67"/>
      <c r="R94" s="56"/>
      <c r="S94" s="67"/>
      <c r="T94" s="56"/>
      <c r="V94" s="67"/>
      <c r="W94" s="56"/>
      <c r="X94" s="73"/>
      <c r="Y94" s="73"/>
    </row>
    <row r="95" spans="1:25" s="9" customFormat="1" ht="5.0999999999999996" customHeight="1">
      <c r="A95" s="209"/>
      <c r="B95" s="48"/>
      <c r="C95" s="81"/>
      <c r="D95" s="50"/>
      <c r="E95" s="76"/>
      <c r="F95" s="77"/>
      <c r="G95" s="76"/>
      <c r="H95" s="77"/>
      <c r="I95" s="76"/>
      <c r="J95" s="77"/>
      <c r="K95" s="76"/>
      <c r="L95" s="77"/>
      <c r="M95" s="76"/>
      <c r="N95" s="77"/>
      <c r="O95" s="76"/>
      <c r="P95" s="77"/>
      <c r="Q95" s="76"/>
      <c r="R95" s="78"/>
      <c r="S95" s="76"/>
      <c r="T95" s="78"/>
      <c r="V95" s="76"/>
      <c r="W95" s="78"/>
      <c r="X95" s="73"/>
      <c r="Y95" s="73"/>
    </row>
    <row r="96" spans="1:25" s="95" customFormat="1" ht="15" customHeight="1">
      <c r="A96" s="91"/>
      <c r="B96" s="92"/>
      <c r="C96" s="93" t="s">
        <v>121</v>
      </c>
      <c r="D96" s="94"/>
      <c r="E96" s="85">
        <f>SUM(E84:E95)</f>
        <v>678082.78599999996</v>
      </c>
      <c r="F96" s="86">
        <v>0.27120876131849864</v>
      </c>
      <c r="G96" s="85">
        <f>SUM(G84:G95)</f>
        <v>630840.12599999993</v>
      </c>
      <c r="H96" s="86">
        <v>0.322741073568865</v>
      </c>
      <c r="I96" s="85">
        <f>SUM(I84:I95)</f>
        <v>616608.33000000007</v>
      </c>
      <c r="J96" s="86">
        <v>0.25460827740927872</v>
      </c>
      <c r="K96" s="85">
        <f>SUM(K84:K95)</f>
        <v>465397.35000000003</v>
      </c>
      <c r="L96" s="86">
        <v>0.26685525025210188</v>
      </c>
      <c r="M96" s="85">
        <f>SUM(M84:M95)</f>
        <v>537829.47000000009</v>
      </c>
      <c r="N96" s="86">
        <v>0.26821228944504388</v>
      </c>
      <c r="O96" s="85">
        <f>SUM(O84:O95)</f>
        <v>525448</v>
      </c>
      <c r="P96" s="86">
        <v>0.26821228944504388</v>
      </c>
      <c r="Q96" s="85">
        <f>SUM(Q84:Q95)</f>
        <v>536265</v>
      </c>
      <c r="R96" s="87">
        <v>0.26821228944504388</v>
      </c>
      <c r="S96" s="85">
        <f t="shared" si="12"/>
        <v>47242.660000000033</v>
      </c>
      <c r="T96" s="56">
        <f t="shared" ref="T96" si="18">S96/G96</f>
        <v>7.4888482918095217E-2</v>
      </c>
      <c r="U96" s="9"/>
      <c r="V96" s="85">
        <f t="shared" si="14"/>
        <v>61474.455999999889</v>
      </c>
      <c r="W96" s="56">
        <f t="shared" ref="W96" si="19">V96/I96</f>
        <v>9.9697738433082606E-2</v>
      </c>
    </row>
    <row r="97" spans="1:25" s="9" customFormat="1" ht="5.0999999999999996" customHeight="1">
      <c r="A97" s="221"/>
      <c r="B97" s="106"/>
      <c r="C97" s="107"/>
      <c r="D97" s="10"/>
      <c r="E97" s="100"/>
      <c r="F97" s="101"/>
      <c r="G97" s="100"/>
      <c r="H97" s="101"/>
      <c r="I97" s="100"/>
      <c r="J97" s="101"/>
      <c r="K97" s="100"/>
      <c r="L97" s="101"/>
      <c r="M97" s="100"/>
      <c r="N97" s="101"/>
      <c r="O97" s="100"/>
      <c r="P97" s="101"/>
      <c r="Q97" s="100"/>
      <c r="R97" s="102"/>
      <c r="S97" s="100"/>
      <c r="T97" s="102"/>
      <c r="V97" s="100"/>
      <c r="W97" s="102"/>
    </row>
    <row r="98" spans="1:25" s="9" customFormat="1" ht="5.0999999999999996" customHeight="1">
      <c r="A98" s="224"/>
      <c r="B98" s="48"/>
      <c r="C98" s="81"/>
      <c r="D98" s="50"/>
      <c r="E98" s="76"/>
      <c r="F98" s="77"/>
      <c r="G98" s="76"/>
      <c r="H98" s="77"/>
      <c r="I98" s="76"/>
      <c r="J98" s="77"/>
      <c r="K98" s="76"/>
      <c r="L98" s="77"/>
      <c r="M98" s="76"/>
      <c r="N98" s="77"/>
      <c r="O98" s="76"/>
      <c r="P98" s="77"/>
      <c r="Q98" s="76"/>
      <c r="R98" s="78"/>
      <c r="S98" s="76"/>
      <c r="T98" s="78"/>
      <c r="V98" s="76"/>
      <c r="W98" s="78"/>
      <c r="X98" s="73"/>
      <c r="Y98" s="73"/>
    </row>
    <row r="99" spans="1:25" s="95" customFormat="1" ht="15" customHeight="1">
      <c r="A99" s="91"/>
      <c r="B99" s="92"/>
      <c r="C99" s="93" t="s">
        <v>123</v>
      </c>
      <c r="D99" s="94"/>
      <c r="E99" s="85">
        <f>E96+E81</f>
        <v>840804.23575402447</v>
      </c>
      <c r="F99" s="86">
        <v>0.33629149714205531</v>
      </c>
      <c r="G99" s="85">
        <f>G96+G81</f>
        <v>756319.99599999993</v>
      </c>
      <c r="H99" s="86">
        <v>0.37663694798557174</v>
      </c>
      <c r="I99" s="85">
        <f>I96+I81</f>
        <v>719578.32000000007</v>
      </c>
      <c r="J99" s="86">
        <v>0.29781411476672959</v>
      </c>
      <c r="K99" s="85">
        <f>K96+K81</f>
        <v>544373.1100000001</v>
      </c>
      <c r="L99" s="86">
        <v>0.31621981380279734</v>
      </c>
      <c r="M99" s="85">
        <f>M96+M81</f>
        <v>637320.55000000005</v>
      </c>
      <c r="N99" s="86">
        <v>0.33086795843427835</v>
      </c>
      <c r="O99" s="85">
        <f>O96+O81</f>
        <v>608071</v>
      </c>
      <c r="P99" s="86">
        <v>0.33086795843427835</v>
      </c>
      <c r="Q99" s="85">
        <f>Q96+Q81</f>
        <v>643672</v>
      </c>
      <c r="R99" s="87">
        <v>0.33086795843427835</v>
      </c>
      <c r="S99" s="85">
        <f t="shared" si="12"/>
        <v>84484.239754024544</v>
      </c>
      <c r="T99" s="56">
        <f t="shared" ref="T99" si="20">S99/G99</f>
        <v>0.11170435820927913</v>
      </c>
      <c r="U99" s="9"/>
      <c r="V99" s="85">
        <f t="shared" si="14"/>
        <v>121225.91575402441</v>
      </c>
      <c r="W99" s="56">
        <f t="shared" ref="W99" si="21">V99/I99</f>
        <v>0.16846799352435243</v>
      </c>
    </row>
    <row r="100" spans="1:25" s="9" customFormat="1" ht="5.0999999999999996" customHeight="1">
      <c r="A100" s="103"/>
      <c r="B100" s="106"/>
      <c r="C100" s="107"/>
      <c r="D100" s="10"/>
      <c r="E100" s="100"/>
      <c r="F100" s="101"/>
      <c r="G100" s="100"/>
      <c r="H100" s="101"/>
      <c r="I100" s="100"/>
      <c r="J100" s="101"/>
      <c r="K100" s="100"/>
      <c r="L100" s="101"/>
      <c r="M100" s="100"/>
      <c r="N100" s="101"/>
      <c r="O100" s="100"/>
      <c r="P100" s="101"/>
      <c r="Q100" s="100"/>
      <c r="R100" s="102"/>
      <c r="S100" s="100"/>
      <c r="T100" s="102"/>
      <c r="V100" s="100"/>
      <c r="W100" s="102"/>
    </row>
    <row r="101" spans="1:25" s="9" customFormat="1" ht="15" customHeight="1">
      <c r="A101" s="10"/>
      <c r="D101" s="10"/>
    </row>
    <row r="102" spans="1:25" s="9" customFormat="1" ht="15" customHeight="1">
      <c r="A102" s="10"/>
      <c r="D102" s="10"/>
    </row>
    <row r="103" spans="1:25" s="9" customFormat="1">
      <c r="A103" s="37"/>
      <c r="B103" s="809" t="s">
        <v>124</v>
      </c>
      <c r="C103" s="810"/>
      <c r="D103" s="38"/>
    </row>
    <row r="104" spans="1:25" s="9" customFormat="1" ht="15" customHeight="1">
      <c r="A104" s="37"/>
      <c r="B104" s="811"/>
      <c r="C104" s="812"/>
      <c r="D104" s="38"/>
      <c r="E104" s="39" t="str">
        <f>E70</f>
        <v>Budget 2023</v>
      </c>
      <c r="F104" s="40" t="s">
        <v>18</v>
      </c>
      <c r="G104" s="39" t="str">
        <f>G$11</f>
        <v>Forecast 2022</v>
      </c>
      <c r="H104" s="40" t="str">
        <f>H$11</f>
        <v>%</v>
      </c>
      <c r="I104" s="39" t="str">
        <f>I11</f>
        <v>Actual 2021</v>
      </c>
      <c r="J104" s="40" t="s">
        <v>18</v>
      </c>
      <c r="K104" s="39" t="str">
        <f>K70</f>
        <v>Actual 2020</v>
      </c>
      <c r="L104" s="40" t="s">
        <v>18</v>
      </c>
      <c r="M104" s="39" t="str">
        <f>M70</f>
        <v>Actual 2019</v>
      </c>
      <c r="N104" s="40" t="s">
        <v>18</v>
      </c>
      <c r="O104" s="39" t="str">
        <f>O70</f>
        <v>Actual 2018</v>
      </c>
      <c r="P104" s="40" t="s">
        <v>18</v>
      </c>
      <c r="Q104" s="39" t="str">
        <f>Q70</f>
        <v>Actual 2017</v>
      </c>
      <c r="R104" s="40" t="s">
        <v>18</v>
      </c>
      <c r="S104" s="39" t="str">
        <f>S11</f>
        <v>2023/2022</v>
      </c>
      <c r="T104" s="40"/>
      <c r="V104" s="39" t="str">
        <f>V11</f>
        <v>2023/2021</v>
      </c>
      <c r="W104" s="40"/>
    </row>
    <row r="105" spans="1:25" s="9" customFormat="1" ht="5.0999999999999996" customHeight="1">
      <c r="A105" s="10"/>
      <c r="B105" s="46"/>
      <c r="C105" s="47"/>
      <c r="D105" s="10"/>
      <c r="E105" s="51"/>
      <c r="F105" s="47"/>
      <c r="G105" s="51"/>
      <c r="H105" s="47"/>
      <c r="I105" s="51"/>
      <c r="J105" s="47"/>
      <c r="K105" s="51"/>
      <c r="L105" s="47"/>
      <c r="M105" s="45"/>
      <c r="N105" s="47"/>
      <c r="O105" s="45"/>
      <c r="P105" s="47"/>
      <c r="Q105" s="45"/>
      <c r="R105" s="47"/>
      <c r="S105" s="45"/>
      <c r="T105" s="47"/>
      <c r="V105" s="45"/>
      <c r="W105" s="47"/>
    </row>
    <row r="106" spans="1:25" s="189" customFormat="1" ht="15" customHeight="1">
      <c r="A106" s="60"/>
      <c r="B106" s="51"/>
      <c r="C106" s="61" t="s">
        <v>126</v>
      </c>
      <c r="D106" s="62"/>
      <c r="E106" s="54">
        <v>245772.17857142861</v>
      </c>
      <c r="F106" s="55">
        <v>9.8300044615652588E-2</v>
      </c>
      <c r="G106" s="54">
        <v>233628.73</v>
      </c>
      <c r="H106" s="55">
        <v>0.11439693305698359</v>
      </c>
      <c r="I106" s="54">
        <v>218559.41999999998</v>
      </c>
      <c r="J106" s="55">
        <v>5.9396138379019012E-2</v>
      </c>
      <c r="K106" s="54">
        <v>108569.94</v>
      </c>
      <c r="L106" s="55">
        <v>9.4524204057523598E-2</v>
      </c>
      <c r="M106" s="54">
        <v>190507.41</v>
      </c>
      <c r="N106" s="55">
        <v>9.8835146405955809E-2</v>
      </c>
      <c r="O106" s="54">
        <v>180956</v>
      </c>
      <c r="P106" s="55">
        <v>9.8835146405955809E-2</v>
      </c>
      <c r="Q106" s="54">
        <v>175991</v>
      </c>
      <c r="R106" s="56">
        <v>9.8835146405955809E-2</v>
      </c>
      <c r="S106" s="54">
        <f t="shared" si="12"/>
        <v>12143.448571428598</v>
      </c>
      <c r="T106" s="56">
        <f t="shared" ref="T106:T117" si="22">S106/G106</f>
        <v>5.197754818694001E-2</v>
      </c>
      <c r="U106" s="9"/>
      <c r="V106" s="54">
        <f t="shared" si="14"/>
        <v>27212.758571428625</v>
      </c>
      <c r="W106" s="56">
        <f t="shared" ref="W106:W119" si="23">V106/I106</f>
        <v>0.12450965770054033</v>
      </c>
    </row>
    <row r="107" spans="1:25" s="189" customFormat="1" ht="15" customHeight="1">
      <c r="A107" s="60"/>
      <c r="B107" s="51"/>
      <c r="C107" s="61" t="s">
        <v>131</v>
      </c>
      <c r="D107" s="62"/>
      <c r="E107" s="54">
        <v>101211.73431714285</v>
      </c>
      <c r="F107" s="55">
        <v>4.0481058746489537E-2</v>
      </c>
      <c r="G107" s="54">
        <v>85270.45</v>
      </c>
      <c r="H107" s="55">
        <v>3.7225005263707034E-2</v>
      </c>
      <c r="I107" s="54">
        <v>71119.7</v>
      </c>
      <c r="J107" s="55">
        <v>3.0425988223835101E-2</v>
      </c>
      <c r="K107" s="54">
        <v>55615.530000000006</v>
      </c>
      <c r="L107" s="55">
        <v>4.4455291398549632E-2</v>
      </c>
      <c r="M107" s="54">
        <v>89596.760000000009</v>
      </c>
      <c r="N107" s="55">
        <v>4.3603741061451096E-2</v>
      </c>
      <c r="O107" s="54">
        <v>28152</v>
      </c>
      <c r="P107" s="55">
        <v>4.3603741061451096E-2</v>
      </c>
      <c r="Q107" s="54">
        <v>37171</v>
      </c>
      <c r="R107" s="56">
        <v>4.3603741061451096E-2</v>
      </c>
      <c r="S107" s="54">
        <f t="shared" si="12"/>
        <v>15941.284317142854</v>
      </c>
      <c r="T107" s="56">
        <f t="shared" si="22"/>
        <v>0.18694969144812598</v>
      </c>
      <c r="U107" s="9"/>
      <c r="V107" s="54">
        <f t="shared" si="14"/>
        <v>30092.034317142854</v>
      </c>
      <c r="W107" s="56">
        <f t="shared" si="23"/>
        <v>0.42311812784844222</v>
      </c>
    </row>
    <row r="108" spans="1:25" s="189" customFormat="1" ht="15" customHeight="1">
      <c r="A108" s="60"/>
      <c r="B108" s="51"/>
      <c r="C108" s="61" t="s">
        <v>86</v>
      </c>
      <c r="D108" s="62"/>
      <c r="E108" s="54">
        <v>11243.744696627953</v>
      </c>
      <c r="F108" s="55">
        <v>4.4970940639007841E-3</v>
      </c>
      <c r="G108" s="54">
        <v>10238.9</v>
      </c>
      <c r="H108" s="55">
        <v>1.9747655482127979E-3</v>
      </c>
      <c r="I108" s="54">
        <v>3772.8599999999997</v>
      </c>
      <c r="J108" s="55">
        <v>7.2082125478063388E-3</v>
      </c>
      <c r="K108" s="54">
        <v>13175.859999999999</v>
      </c>
      <c r="L108" s="55">
        <v>2.0516461948104684E-3</v>
      </c>
      <c r="M108" s="54">
        <v>4134.96</v>
      </c>
      <c r="N108" s="55">
        <v>2.1801870530725547E-3</v>
      </c>
      <c r="O108" s="54">
        <v>4166</v>
      </c>
      <c r="P108" s="55">
        <v>2.1801870530725547E-3</v>
      </c>
      <c r="Q108" s="54">
        <v>9535</v>
      </c>
      <c r="R108" s="56">
        <v>2.1801870530725547E-3</v>
      </c>
      <c r="S108" s="54">
        <f t="shared" si="12"/>
        <v>1004.8446966279535</v>
      </c>
      <c r="T108" s="56">
        <f t="shared" si="22"/>
        <v>9.8139907277925709E-2</v>
      </c>
      <c r="U108" s="9"/>
      <c r="V108" s="54">
        <f t="shared" si="14"/>
        <v>7470.8846966279534</v>
      </c>
      <c r="W108" s="56">
        <f t="shared" si="23"/>
        <v>1.9801648342710714</v>
      </c>
    </row>
    <row r="109" spans="1:25" s="189" customFormat="1" ht="15" customHeight="1">
      <c r="A109" s="60"/>
      <c r="B109" s="51"/>
      <c r="C109" s="61" t="s">
        <v>88</v>
      </c>
      <c r="D109" s="62"/>
      <c r="E109" s="54">
        <v>5847.6132517047008</v>
      </c>
      <c r="F109" s="55">
        <v>2.3388352859092781E-3</v>
      </c>
      <c r="G109" s="54">
        <v>5264.61</v>
      </c>
      <c r="H109" s="55">
        <v>1.8599809856467166E-3</v>
      </c>
      <c r="I109" s="54">
        <v>3553.5600000000004</v>
      </c>
      <c r="J109" s="55">
        <v>1.3110103224713708E-3</v>
      </c>
      <c r="K109" s="54">
        <v>2396.3900000000003</v>
      </c>
      <c r="L109" s="55">
        <v>2.0317596712436134E-3</v>
      </c>
      <c r="M109" s="54">
        <v>4094.8800000000006</v>
      </c>
      <c r="N109" s="55">
        <v>4.65106571322145E-3</v>
      </c>
      <c r="O109" s="54">
        <v>3522</v>
      </c>
      <c r="P109" s="55">
        <v>4.65106571322145E-3</v>
      </c>
      <c r="Q109" s="54">
        <v>3030</v>
      </c>
      <c r="R109" s="56">
        <v>4.65106571322145E-3</v>
      </c>
      <c r="S109" s="54">
        <f t="shared" si="12"/>
        <v>583.00325170470114</v>
      </c>
      <c r="T109" s="56">
        <f t="shared" si="22"/>
        <v>0.11074006464005903</v>
      </c>
      <c r="U109" s="9"/>
      <c r="V109" s="54">
        <f t="shared" si="14"/>
        <v>2294.0532517047004</v>
      </c>
      <c r="W109" s="56">
        <f t="shared" si="23"/>
        <v>0.64556480028610752</v>
      </c>
    </row>
    <row r="110" spans="1:25" s="189" customFormat="1" ht="15" customHeight="1">
      <c r="A110" s="60"/>
      <c r="B110" s="51"/>
      <c r="C110" s="61" t="s">
        <v>90</v>
      </c>
      <c r="D110" s="62"/>
      <c r="E110" s="54">
        <v>2173.403580339067</v>
      </c>
      <c r="F110" s="55">
        <v>8.6928337518503006E-4</v>
      </c>
      <c r="G110" s="54">
        <v>2026.6300000000003</v>
      </c>
      <c r="H110" s="55">
        <v>1.069553446597275E-3</v>
      </c>
      <c r="I110" s="54">
        <v>2043.4199999999998</v>
      </c>
      <c r="J110" s="55">
        <v>7.375913591563981E-4</v>
      </c>
      <c r="K110" s="54">
        <v>1348.24</v>
      </c>
      <c r="L110" s="55">
        <v>1.6980997285539149E-3</v>
      </c>
      <c r="M110" s="54">
        <v>3422.4100000000003</v>
      </c>
      <c r="N110" s="55">
        <v>2.1801870530725547E-3</v>
      </c>
      <c r="O110" s="54">
        <v>1961</v>
      </c>
      <c r="P110" s="55">
        <v>2.1801870530725547E-3</v>
      </c>
      <c r="Q110" s="54">
        <v>3056</v>
      </c>
      <c r="R110" s="56">
        <v>2.1801870530725547E-3</v>
      </c>
      <c r="S110" s="54">
        <f t="shared" si="12"/>
        <v>146.77358033906671</v>
      </c>
      <c r="T110" s="56">
        <f t="shared" si="22"/>
        <v>7.2422484784626054E-2</v>
      </c>
      <c r="U110" s="9"/>
      <c r="V110" s="54">
        <f t="shared" si="14"/>
        <v>129.9835803390672</v>
      </c>
      <c r="W110" s="56">
        <f t="shared" si="23"/>
        <v>6.3610799707875629E-2</v>
      </c>
    </row>
    <row r="111" spans="1:25" s="189" customFormat="1" ht="15" customHeight="1">
      <c r="A111" s="60"/>
      <c r="B111" s="51"/>
      <c r="C111" s="61" t="s">
        <v>136</v>
      </c>
      <c r="D111" s="62"/>
      <c r="E111" s="54">
        <v>566</v>
      </c>
      <c r="F111" s="55">
        <v>2.2637967232849092E-4</v>
      </c>
      <c r="G111" s="54">
        <v>477.26</v>
      </c>
      <c r="H111" s="55">
        <v>2.289933703723698E-4</v>
      </c>
      <c r="I111" s="54">
        <v>437.5</v>
      </c>
      <c r="J111" s="55">
        <v>1.3599244945936736E-4</v>
      </c>
      <c r="K111" s="54">
        <v>248.58</v>
      </c>
      <c r="L111" s="55">
        <v>2.6837379571048673E-4</v>
      </c>
      <c r="M111" s="54">
        <v>540.89</v>
      </c>
      <c r="N111" s="55">
        <v>0</v>
      </c>
      <c r="O111" s="54">
        <v>341</v>
      </c>
      <c r="P111" s="55">
        <v>0</v>
      </c>
      <c r="Q111" s="54">
        <v>1028</v>
      </c>
      <c r="R111" s="56">
        <v>0</v>
      </c>
      <c r="S111" s="54">
        <f t="shared" si="12"/>
        <v>88.740000000000009</v>
      </c>
      <c r="T111" s="56">
        <f t="shared" si="22"/>
        <v>0.1859363868750786</v>
      </c>
      <c r="U111" s="9"/>
      <c r="V111" s="54">
        <f t="shared" si="14"/>
        <v>128.5</v>
      </c>
      <c r="W111" s="56">
        <f t="shared" si="23"/>
        <v>0.29371428571428571</v>
      </c>
    </row>
    <row r="112" spans="1:25" s="189" customFormat="1" ht="15" customHeight="1">
      <c r="A112" s="60"/>
      <c r="B112" s="51"/>
      <c r="C112" s="61" t="s">
        <v>139</v>
      </c>
      <c r="D112" s="62"/>
      <c r="E112" s="54">
        <v>0</v>
      </c>
      <c r="F112" s="55">
        <v>0</v>
      </c>
      <c r="G112" s="54">
        <v>0</v>
      </c>
      <c r="H112" s="55">
        <v>0</v>
      </c>
      <c r="I112" s="54">
        <v>0</v>
      </c>
      <c r="J112" s="55">
        <v>0</v>
      </c>
      <c r="K112" s="54">
        <v>0</v>
      </c>
      <c r="L112" s="55">
        <v>0</v>
      </c>
      <c r="M112" s="54">
        <v>0</v>
      </c>
      <c r="N112" s="55">
        <v>0</v>
      </c>
      <c r="O112" s="54">
        <v>0</v>
      </c>
      <c r="P112" s="55">
        <v>0</v>
      </c>
      <c r="Q112" s="54">
        <v>0</v>
      </c>
      <c r="R112" s="56">
        <v>0</v>
      </c>
      <c r="S112" s="54">
        <f t="shared" si="12"/>
        <v>0</v>
      </c>
      <c r="T112" s="56"/>
      <c r="U112" s="9"/>
      <c r="V112" s="54">
        <f t="shared" si="14"/>
        <v>0</v>
      </c>
      <c r="W112" s="56"/>
    </row>
    <row r="113" spans="1:23" s="189" customFormat="1" ht="15" customHeight="1">
      <c r="A113" s="60"/>
      <c r="B113" s="51"/>
      <c r="C113" s="61" t="s">
        <v>141</v>
      </c>
      <c r="D113" s="62"/>
      <c r="E113" s="54">
        <v>12500</v>
      </c>
      <c r="F113" s="55">
        <v>4.9995510673253299E-3</v>
      </c>
      <c r="G113" s="54">
        <v>24097.3</v>
      </c>
      <c r="H113" s="55">
        <v>1.077921780324163E-2</v>
      </c>
      <c r="I113" s="54">
        <v>20594.079999999998</v>
      </c>
      <c r="J113" s="55">
        <v>8.4066890909962229E-3</v>
      </c>
      <c r="K113" s="54">
        <v>15366.55</v>
      </c>
      <c r="L113" s="55">
        <v>1.0662887989027004E-2</v>
      </c>
      <c r="M113" s="54">
        <v>21490.36</v>
      </c>
      <c r="N113" s="55">
        <v>1.4534580353817031E-2</v>
      </c>
      <c r="O113" s="54">
        <v>28347</v>
      </c>
      <c r="P113" s="55">
        <v>1.4534580353817031E-2</v>
      </c>
      <c r="Q113" s="54">
        <v>6743</v>
      </c>
      <c r="R113" s="56">
        <v>1.4534580353817031E-2</v>
      </c>
      <c r="S113" s="54">
        <f t="shared" si="12"/>
        <v>-11597.3</v>
      </c>
      <c r="T113" s="56">
        <f t="shared" si="22"/>
        <v>-0.48126968581542329</v>
      </c>
      <c r="U113" s="9"/>
      <c r="V113" s="54">
        <f t="shared" si="14"/>
        <v>-8094.0799999999981</v>
      </c>
      <c r="W113" s="56">
        <f t="shared" si="23"/>
        <v>-0.39302945312439297</v>
      </c>
    </row>
    <row r="114" spans="1:23" s="189" customFormat="1" ht="15" customHeight="1">
      <c r="A114" s="60"/>
      <c r="B114" s="51"/>
      <c r="C114" s="61" t="s">
        <v>92</v>
      </c>
      <c r="D114" s="62"/>
      <c r="E114" s="54">
        <v>14052.739000000001</v>
      </c>
      <c r="F114" s="55">
        <v>5.620590901303543E-3</v>
      </c>
      <c r="G114" s="54">
        <v>12775.09</v>
      </c>
      <c r="H114" s="55">
        <v>3.8686323185404443E-3</v>
      </c>
      <c r="I114" s="54">
        <v>7391.1599999999989</v>
      </c>
      <c r="J114" s="55">
        <v>3.7700949660363528E-3</v>
      </c>
      <c r="K114" s="54">
        <v>6891.34</v>
      </c>
      <c r="L114" s="55">
        <v>3.6735440199362986E-3</v>
      </c>
      <c r="M114" s="54">
        <v>7403.79</v>
      </c>
      <c r="N114" s="55">
        <v>3.4882992849160875E-3</v>
      </c>
      <c r="O114" s="54">
        <v>8249</v>
      </c>
      <c r="P114" s="55">
        <v>3.4882992849160875E-3</v>
      </c>
      <c r="Q114" s="54">
        <v>8359</v>
      </c>
      <c r="R114" s="56">
        <v>3.4882992849160875E-3</v>
      </c>
      <c r="S114" s="54">
        <f t="shared" si="12"/>
        <v>1277.6490000000013</v>
      </c>
      <c r="T114" s="56">
        <f t="shared" si="22"/>
        <v>0.10001095882690464</v>
      </c>
      <c r="U114" s="9"/>
      <c r="V114" s="54">
        <f t="shared" si="14"/>
        <v>6661.5790000000025</v>
      </c>
      <c r="W114" s="56">
        <f t="shared" si="23"/>
        <v>0.90129005460577272</v>
      </c>
    </row>
    <row r="115" spans="1:23" s="189" customFormat="1" ht="15" customHeight="1">
      <c r="A115" s="60"/>
      <c r="B115" s="51"/>
      <c r="C115" s="61" t="s">
        <v>94</v>
      </c>
      <c r="D115" s="62"/>
      <c r="E115" s="54">
        <v>1187.1399999999999</v>
      </c>
      <c r="F115" s="55">
        <v>4.7481336432516729E-4</v>
      </c>
      <c r="G115" s="54">
        <v>1187.1399999999999</v>
      </c>
      <c r="H115" s="55">
        <v>0</v>
      </c>
      <c r="I115" s="54">
        <v>0</v>
      </c>
      <c r="J115" s="55">
        <v>5.7518602265906212E-4</v>
      </c>
      <c r="K115" s="54">
        <v>1051.3800000000001</v>
      </c>
      <c r="L115" s="55">
        <v>8.1514899794199274E-4</v>
      </c>
      <c r="M115" s="54">
        <v>1642.88</v>
      </c>
      <c r="N115" s="55">
        <v>0</v>
      </c>
      <c r="O115" s="54">
        <v>0</v>
      </c>
      <c r="P115" s="55">
        <v>0</v>
      </c>
      <c r="Q115" s="54">
        <v>0</v>
      </c>
      <c r="R115" s="56">
        <v>0</v>
      </c>
      <c r="S115" s="54">
        <f t="shared" si="12"/>
        <v>0</v>
      </c>
      <c r="T115" s="56"/>
      <c r="U115" s="9"/>
      <c r="V115" s="54">
        <f t="shared" si="14"/>
        <v>1187.1399999999999</v>
      </c>
      <c r="W115" s="56"/>
    </row>
    <row r="116" spans="1:23" s="189" customFormat="1" ht="15" customHeight="1">
      <c r="A116" s="60"/>
      <c r="B116" s="51"/>
      <c r="C116" s="61" t="s">
        <v>145</v>
      </c>
      <c r="D116" s="62"/>
      <c r="E116" s="54">
        <v>29072.000000000004</v>
      </c>
      <c r="F116" s="55">
        <v>1.162775589034256E-2</v>
      </c>
      <c r="G116" s="54">
        <v>25648.709999999995</v>
      </c>
      <c r="H116" s="55">
        <v>1.3994776731882617E-2</v>
      </c>
      <c r="I116" s="54">
        <v>26737.52</v>
      </c>
      <c r="J116" s="55">
        <v>1.3058535728189288E-2</v>
      </c>
      <c r="K116" s="54">
        <v>23869.64</v>
      </c>
      <c r="L116" s="55">
        <v>1.3311040580108546E-2</v>
      </c>
      <c r="M116" s="54">
        <v>26827.54</v>
      </c>
      <c r="N116" s="55">
        <v>1.2790430711358988E-2</v>
      </c>
      <c r="O116" s="54">
        <v>18475</v>
      </c>
      <c r="P116" s="55">
        <v>1.2790430711358988E-2</v>
      </c>
      <c r="Q116" s="54">
        <v>26713</v>
      </c>
      <c r="R116" s="56">
        <v>1.2790430711358988E-2</v>
      </c>
      <c r="S116" s="54">
        <f t="shared" si="12"/>
        <v>3423.2900000000081</v>
      </c>
      <c r="T116" s="56">
        <f t="shared" si="22"/>
        <v>0.13346831088191213</v>
      </c>
      <c r="U116" s="9"/>
      <c r="V116" s="54">
        <f t="shared" si="14"/>
        <v>2334.4800000000032</v>
      </c>
      <c r="W116" s="56">
        <f t="shared" si="23"/>
        <v>8.7311014634117265E-2</v>
      </c>
    </row>
    <row r="117" spans="1:23" s="189" customFormat="1" ht="15" customHeight="1">
      <c r="A117" s="60"/>
      <c r="B117" s="51"/>
      <c r="C117" s="61" t="s">
        <v>98</v>
      </c>
      <c r="D117" s="62"/>
      <c r="E117" s="54">
        <v>36161.245955574741</v>
      </c>
      <c r="F117" s="55">
        <v>1.4463199665040597E-2</v>
      </c>
      <c r="G117" s="54">
        <v>30320.61</v>
      </c>
      <c r="H117" s="55">
        <v>1.1578197917541092E-2</v>
      </c>
      <c r="I117" s="54">
        <v>22120.559999999998</v>
      </c>
      <c r="J117" s="55">
        <v>8.3163830582009147E-3</v>
      </c>
      <c r="K117" s="54">
        <v>15201.48</v>
      </c>
      <c r="L117" s="55">
        <v>1.0707682284127195E-2</v>
      </c>
      <c r="M117" s="54">
        <v>21580.639999999999</v>
      </c>
      <c r="N117" s="55">
        <v>1.2790430711358988E-2</v>
      </c>
      <c r="O117" s="54">
        <v>15009</v>
      </c>
      <c r="P117" s="55">
        <v>1.2790430711358988E-2</v>
      </c>
      <c r="Q117" s="54">
        <v>15744</v>
      </c>
      <c r="R117" s="56">
        <v>1.2790430711358988E-2</v>
      </c>
      <c r="S117" s="54">
        <f t="shared" si="12"/>
        <v>5840.6359555747404</v>
      </c>
      <c r="T117" s="56">
        <f t="shared" si="22"/>
        <v>0.19262923653497541</v>
      </c>
      <c r="U117" s="9"/>
      <c r="V117" s="54">
        <f t="shared" si="14"/>
        <v>14040.685955574743</v>
      </c>
      <c r="W117" s="56">
        <f t="shared" si="23"/>
        <v>0.63473465208723223</v>
      </c>
    </row>
    <row r="118" spans="1:23" s="9" customFormat="1" ht="5.0999999999999996" customHeight="1">
      <c r="A118" s="209"/>
      <c r="B118" s="106"/>
      <c r="C118" s="210"/>
      <c r="D118" s="62"/>
      <c r="E118" s="204"/>
      <c r="F118" s="205"/>
      <c r="G118" s="204"/>
      <c r="H118" s="205"/>
      <c r="I118" s="204"/>
      <c r="J118" s="205"/>
      <c r="K118" s="204"/>
      <c r="L118" s="205"/>
      <c r="M118" s="204"/>
      <c r="N118" s="205"/>
      <c r="O118" s="204"/>
      <c r="P118" s="205"/>
      <c r="Q118" s="204"/>
      <c r="R118" s="206"/>
      <c r="S118" s="204">
        <f t="shared" si="12"/>
        <v>0</v>
      </c>
      <c r="T118" s="206"/>
      <c r="V118" s="204">
        <f t="shared" si="14"/>
        <v>0</v>
      </c>
      <c r="W118" s="206"/>
    </row>
    <row r="119" spans="1:23" s="95" customFormat="1" ht="15" customHeight="1">
      <c r="A119" s="91"/>
      <c r="B119" s="92"/>
      <c r="C119" s="93" t="s">
        <v>100</v>
      </c>
      <c r="D119" s="94"/>
      <c r="E119" s="85">
        <f>SUM(E106:E118)</f>
        <v>459787.79937281791</v>
      </c>
      <c r="F119" s="86">
        <v>0.18389860664780291</v>
      </c>
      <c r="G119" s="85">
        <f>SUM(G106:G118)</f>
        <v>430935.43000000005</v>
      </c>
      <c r="H119" s="86">
        <v>0.19697605644272556</v>
      </c>
      <c r="I119" s="85">
        <f>SUM(I106:I118)</f>
        <v>376329.77999999997</v>
      </c>
      <c r="J119" s="86">
        <v>0.13334182214782941</v>
      </c>
      <c r="K119" s="85">
        <f>SUM(K106:K118)</f>
        <v>243734.92999999996</v>
      </c>
      <c r="L119" s="86">
        <v>0.18419967871753276</v>
      </c>
      <c r="M119" s="85">
        <f>SUM(M106:M118)</f>
        <v>371242.52</v>
      </c>
      <c r="N119" s="86">
        <v>0.19505406834822456</v>
      </c>
      <c r="O119" s="85">
        <f>SUM(O106:O118)</f>
        <v>289178</v>
      </c>
      <c r="P119" s="86">
        <v>0.19505406834822456</v>
      </c>
      <c r="Q119" s="85">
        <f>SUM(Q106:Q118)</f>
        <v>287370</v>
      </c>
      <c r="R119" s="87">
        <v>0.19505406834822456</v>
      </c>
      <c r="S119" s="85">
        <f t="shared" si="12"/>
        <v>28852.369372817862</v>
      </c>
      <c r="T119" s="56">
        <f t="shared" ref="T119" si="24">S119/G119</f>
        <v>6.6952882878109743E-2</v>
      </c>
      <c r="U119" s="9"/>
      <c r="V119" s="85">
        <f t="shared" si="14"/>
        <v>83458.019372817944</v>
      </c>
      <c r="W119" s="56">
        <f t="shared" si="23"/>
        <v>0.22176831015822865</v>
      </c>
    </row>
    <row r="120" spans="1:23" s="9" customFormat="1" ht="5.0999999999999996" customHeight="1">
      <c r="A120" s="209"/>
      <c r="B120" s="106"/>
      <c r="C120" s="210"/>
      <c r="D120" s="62"/>
      <c r="E120" s="204"/>
      <c r="F120" s="205"/>
      <c r="G120" s="204"/>
      <c r="H120" s="205"/>
      <c r="I120" s="204"/>
      <c r="J120" s="205"/>
      <c r="K120" s="204"/>
      <c r="L120" s="205"/>
      <c r="M120" s="204"/>
      <c r="N120" s="205"/>
      <c r="O120" s="204"/>
      <c r="P120" s="205"/>
      <c r="Q120" s="204"/>
      <c r="R120" s="206"/>
      <c r="S120" s="204">
        <f t="shared" si="12"/>
        <v>0</v>
      </c>
      <c r="T120" s="206"/>
      <c r="V120" s="204">
        <f t="shared" si="14"/>
        <v>0</v>
      </c>
      <c r="W120" s="206"/>
    </row>
    <row r="121" spans="1:23" s="9" customFormat="1" ht="5.0999999999999996" customHeight="1">
      <c r="A121" s="209"/>
      <c r="B121" s="51"/>
      <c r="C121" s="61"/>
      <c r="D121" s="62"/>
      <c r="E121" s="54"/>
      <c r="F121" s="55"/>
      <c r="G121" s="54"/>
      <c r="H121" s="55"/>
      <c r="I121" s="54"/>
      <c r="J121" s="55"/>
      <c r="K121" s="54"/>
      <c r="L121" s="55"/>
      <c r="M121" s="54"/>
      <c r="N121" s="55"/>
      <c r="O121" s="54"/>
      <c r="P121" s="55"/>
      <c r="Q121" s="54"/>
      <c r="R121" s="56"/>
      <c r="S121" s="54">
        <f t="shared" si="12"/>
        <v>0</v>
      </c>
      <c r="T121" s="56"/>
      <c r="V121" s="54">
        <f t="shared" si="14"/>
        <v>0</v>
      </c>
      <c r="W121" s="56"/>
    </row>
    <row r="122" spans="1:23" s="189" customFormat="1" ht="15" customHeight="1">
      <c r="A122" s="60"/>
      <c r="B122" s="51"/>
      <c r="C122" s="61" t="s">
        <v>149</v>
      </c>
      <c r="D122" s="62"/>
      <c r="E122" s="54">
        <v>33929.2952</v>
      </c>
      <c r="F122" s="55">
        <v>1.3570499522460495E-2</v>
      </c>
      <c r="G122" s="54">
        <v>33181.839999999997</v>
      </c>
      <c r="H122" s="55">
        <v>1.4323318100223262E-2</v>
      </c>
      <c r="I122" s="54">
        <v>27365.21</v>
      </c>
      <c r="J122" s="55">
        <v>5.1686814060934328E-3</v>
      </c>
      <c r="K122" s="54">
        <v>9447.8100000000013</v>
      </c>
      <c r="L122" s="55">
        <v>9.8933866998712067E-3</v>
      </c>
      <c r="M122" s="54">
        <v>19939.480000000003</v>
      </c>
      <c r="N122" s="55">
        <v>1.1046281068900944E-2</v>
      </c>
      <c r="O122" s="54">
        <v>18903</v>
      </c>
      <c r="P122" s="55">
        <v>1.1046281068900944E-2</v>
      </c>
      <c r="Q122" s="54">
        <v>13576</v>
      </c>
      <c r="R122" s="56">
        <v>1.1046281068900944E-2</v>
      </c>
      <c r="S122" s="54">
        <f t="shared" si="12"/>
        <v>747.45520000000397</v>
      </c>
      <c r="T122" s="56">
        <f t="shared" ref="T122:T140" si="25">S122/G122</f>
        <v>2.252603231165011E-2</v>
      </c>
      <c r="U122" s="9"/>
      <c r="V122" s="54">
        <f t="shared" si="14"/>
        <v>6564.0852000000014</v>
      </c>
      <c r="W122" s="56">
        <f t="shared" ref="W122:W140" si="26">V122/I122</f>
        <v>0.23986971779131247</v>
      </c>
    </row>
    <row r="123" spans="1:23" s="9" customFormat="1" ht="15" customHeight="1">
      <c r="A123" s="60"/>
      <c r="B123" s="51"/>
      <c r="C123" s="61" t="s">
        <v>152</v>
      </c>
      <c r="D123" s="62"/>
      <c r="E123" s="54">
        <v>20499.680699999997</v>
      </c>
      <c r="F123" s="55">
        <v>8.199136041881076E-3</v>
      </c>
      <c r="G123" s="54">
        <v>20461.07</v>
      </c>
      <c r="H123" s="55">
        <v>1.8253310173755144E-2</v>
      </c>
      <c r="I123" s="54">
        <v>34873.599999999999</v>
      </c>
      <c r="J123" s="55">
        <v>1.1820133491212515E-2</v>
      </c>
      <c r="K123" s="54">
        <v>21605.969999999998</v>
      </c>
      <c r="L123" s="55">
        <v>9.5766908350445497E-3</v>
      </c>
      <c r="M123" s="54">
        <v>19301.2</v>
      </c>
      <c r="N123" s="55">
        <v>9.3021314264429E-3</v>
      </c>
      <c r="O123" s="54">
        <v>16725</v>
      </c>
      <c r="P123" s="55">
        <v>9.3021314264429E-3</v>
      </c>
      <c r="Q123" s="54">
        <v>0</v>
      </c>
      <c r="R123" s="56">
        <v>9.3021314264429E-3</v>
      </c>
      <c r="S123" s="54">
        <f t="shared" si="12"/>
        <v>38.610699999997451</v>
      </c>
      <c r="T123" s="56">
        <f t="shared" si="25"/>
        <v>1.8870323008521768E-3</v>
      </c>
      <c r="V123" s="54">
        <f t="shared" si="14"/>
        <v>-14373.919300000001</v>
      </c>
      <c r="W123" s="56">
        <f t="shared" si="26"/>
        <v>-0.41217193808496977</v>
      </c>
    </row>
    <row r="124" spans="1:23" s="9" customFormat="1" ht="15" customHeight="1">
      <c r="A124" s="60"/>
      <c r="B124" s="51"/>
      <c r="C124" s="61" t="s">
        <v>154</v>
      </c>
      <c r="D124" s="62"/>
      <c r="E124" s="54">
        <v>191601.10320000004</v>
      </c>
      <c r="F124" s="55">
        <v>7.6633560000341661E-2</v>
      </c>
      <c r="G124" s="54">
        <v>189969.33</v>
      </c>
      <c r="H124" s="55">
        <v>7.549429880832477E-2</v>
      </c>
      <c r="I124" s="54">
        <v>144234.54999999999</v>
      </c>
      <c r="J124" s="55">
        <v>6.6560940351297962E-2</v>
      </c>
      <c r="K124" s="54">
        <v>121666.45000000001</v>
      </c>
      <c r="L124" s="55">
        <v>5.8655852009969332E-2</v>
      </c>
      <c r="M124" s="54">
        <v>118217.07</v>
      </c>
      <c r="N124" s="55">
        <v>4.65106571322145E-2</v>
      </c>
      <c r="O124" s="54">
        <v>37586</v>
      </c>
      <c r="P124" s="55">
        <v>4.65106571322145E-2</v>
      </c>
      <c r="Q124" s="54">
        <v>24505</v>
      </c>
      <c r="R124" s="56">
        <v>4.65106571322145E-2</v>
      </c>
      <c r="S124" s="54">
        <f t="shared" si="12"/>
        <v>1631.7732000000542</v>
      </c>
      <c r="T124" s="56">
        <f t="shared" si="25"/>
        <v>8.5896665530170273E-3</v>
      </c>
      <c r="V124" s="54">
        <f t="shared" si="14"/>
        <v>47366.553200000053</v>
      </c>
      <c r="W124" s="56">
        <f t="shared" si="26"/>
        <v>0.32839949374127114</v>
      </c>
    </row>
    <row r="125" spans="1:23" s="9" customFormat="1" ht="15" customHeight="1">
      <c r="A125" s="60"/>
      <c r="B125" s="51"/>
      <c r="C125" s="61" t="s">
        <v>157</v>
      </c>
      <c r="D125" s="62"/>
      <c r="E125" s="54">
        <v>5000.3600000000006</v>
      </c>
      <c r="F125" s="55">
        <v>1.9999644140008708E-3</v>
      </c>
      <c r="G125" s="54">
        <v>11535.02</v>
      </c>
      <c r="H125" s="55">
        <v>2.4504122576806547E-4</v>
      </c>
      <c r="I125" s="54">
        <v>468.16</v>
      </c>
      <c r="J125" s="55">
        <v>2.1007983169279471E-3</v>
      </c>
      <c r="K125" s="54">
        <v>3840.0400000000004</v>
      </c>
      <c r="L125" s="55">
        <v>7.5272674851836708E-3</v>
      </c>
      <c r="M125" s="54">
        <v>15170.720000000001</v>
      </c>
      <c r="N125" s="55">
        <v>5.8138321415268125E-3</v>
      </c>
      <c r="O125" s="54">
        <v>24</v>
      </c>
      <c r="P125" s="55">
        <v>5.8138321415268125E-3</v>
      </c>
      <c r="Q125" s="54">
        <v>0</v>
      </c>
      <c r="R125" s="56">
        <v>5.8138321415268125E-3</v>
      </c>
      <c r="S125" s="54">
        <f t="shared" si="12"/>
        <v>-6534.66</v>
      </c>
      <c r="T125" s="56">
        <f t="shared" si="25"/>
        <v>-0.56650616990694425</v>
      </c>
      <c r="V125" s="54">
        <f t="shared" si="14"/>
        <v>4532.2000000000007</v>
      </c>
      <c r="W125" s="56">
        <f t="shared" si="26"/>
        <v>9.6808783321941227</v>
      </c>
    </row>
    <row r="126" spans="1:23" s="9" customFormat="1" ht="15" customHeight="1">
      <c r="A126" s="60"/>
      <c r="B126" s="51"/>
      <c r="C126" s="61" t="s">
        <v>159</v>
      </c>
      <c r="D126" s="62"/>
      <c r="E126" s="54">
        <v>0</v>
      </c>
      <c r="F126" s="55">
        <v>0</v>
      </c>
      <c r="G126" s="54">
        <v>0</v>
      </c>
      <c r="H126" s="55">
        <v>0</v>
      </c>
      <c r="I126" s="54">
        <v>0</v>
      </c>
      <c r="J126" s="55">
        <v>0</v>
      </c>
      <c r="K126" s="54">
        <v>0</v>
      </c>
      <c r="L126" s="55">
        <v>2.3290106044688446E-3</v>
      </c>
      <c r="M126" s="54">
        <v>4693.97</v>
      </c>
      <c r="N126" s="55">
        <v>0</v>
      </c>
      <c r="O126" s="54">
        <v>8819</v>
      </c>
      <c r="P126" s="55">
        <v>0</v>
      </c>
      <c r="Q126" s="54">
        <v>20618</v>
      </c>
      <c r="R126" s="56">
        <v>0</v>
      </c>
      <c r="S126" s="54">
        <f t="shared" si="12"/>
        <v>0</v>
      </c>
      <c r="T126" s="56"/>
      <c r="V126" s="54">
        <f t="shared" si="14"/>
        <v>0</v>
      </c>
      <c r="W126" s="56"/>
    </row>
    <row r="127" spans="1:23" s="9" customFormat="1" ht="15" customHeight="1">
      <c r="A127" s="60"/>
      <c r="B127" s="51"/>
      <c r="C127" s="61" t="s">
        <v>161</v>
      </c>
      <c r="D127" s="62"/>
      <c r="E127" s="54">
        <v>1600.02</v>
      </c>
      <c r="F127" s="55">
        <v>6.3995053589934988E-4</v>
      </c>
      <c r="G127" s="54">
        <v>928.41999999999985</v>
      </c>
      <c r="H127" s="55">
        <v>4.2223237016157027E-4</v>
      </c>
      <c r="I127" s="54">
        <v>806.69</v>
      </c>
      <c r="J127" s="55">
        <v>4.3739915999578956E-4</v>
      </c>
      <c r="K127" s="54">
        <v>799.51999999999987</v>
      </c>
      <c r="L127" s="55">
        <v>9.3631885623195546E-4</v>
      </c>
      <c r="M127" s="54">
        <v>1887.09</v>
      </c>
      <c r="N127" s="55">
        <v>8.7207482122902188E-4</v>
      </c>
      <c r="O127" s="54">
        <v>0</v>
      </c>
      <c r="P127" s="55">
        <v>8.7207482122902188E-4</v>
      </c>
      <c r="Q127" s="54">
        <v>0</v>
      </c>
      <c r="R127" s="56">
        <v>8.7207482122902188E-4</v>
      </c>
      <c r="S127" s="54">
        <f t="shared" si="12"/>
        <v>671.60000000000014</v>
      </c>
      <c r="T127" s="56">
        <f t="shared" si="25"/>
        <v>0.72337950496542536</v>
      </c>
      <c r="V127" s="54">
        <f t="shared" si="14"/>
        <v>793.32999999999993</v>
      </c>
      <c r="W127" s="56">
        <f t="shared" si="26"/>
        <v>0.98343849558070617</v>
      </c>
    </row>
    <row r="128" spans="1:23" s="9" customFormat="1" ht="15" customHeight="1">
      <c r="A128" s="60"/>
      <c r="B128" s="51"/>
      <c r="C128" s="61" t="s">
        <v>165</v>
      </c>
      <c r="D128" s="62"/>
      <c r="E128" s="54">
        <v>4999.57</v>
      </c>
      <c r="F128" s="55">
        <v>1.9996484423734158E-3</v>
      </c>
      <c r="G128" s="54">
        <v>7110.6900000000005</v>
      </c>
      <c r="H128" s="55">
        <v>2.8991659857319804E-3</v>
      </c>
      <c r="I128" s="54">
        <v>5538.96</v>
      </c>
      <c r="J128" s="55">
        <v>2.6719140852464432E-3</v>
      </c>
      <c r="K128" s="54">
        <v>4883.9799999999996</v>
      </c>
      <c r="L128" s="55">
        <v>2.0378129543652608E-3</v>
      </c>
      <c r="M128" s="54">
        <v>4107.08</v>
      </c>
      <c r="N128" s="55">
        <v>2.6162244636870656E-3</v>
      </c>
      <c r="O128" s="54">
        <v>2249</v>
      </c>
      <c r="P128" s="55">
        <v>2.6162244636870656E-3</v>
      </c>
      <c r="Q128" s="54">
        <v>3087</v>
      </c>
      <c r="R128" s="56">
        <v>2.6162244636870656E-3</v>
      </c>
      <c r="S128" s="54">
        <f t="shared" si="12"/>
        <v>-2111.1200000000008</v>
      </c>
      <c r="T128" s="56">
        <f t="shared" si="25"/>
        <v>-0.296893831681595</v>
      </c>
      <c r="V128" s="54">
        <f t="shared" si="14"/>
        <v>-539.39000000000033</v>
      </c>
      <c r="W128" s="56">
        <f t="shared" si="26"/>
        <v>-9.7381096812398052E-2</v>
      </c>
    </row>
    <row r="129" spans="1:23" s="9" customFormat="1" ht="15" customHeight="1">
      <c r="A129" s="60"/>
      <c r="B129" s="51"/>
      <c r="C129" s="61" t="s">
        <v>167</v>
      </c>
      <c r="D129" s="62"/>
      <c r="E129" s="54">
        <v>13099.73</v>
      </c>
      <c r="F129" s="55">
        <v>5.2394215282538913E-3</v>
      </c>
      <c r="G129" s="54">
        <v>11675.73</v>
      </c>
      <c r="H129" s="55">
        <v>1.5512398234953644E-2</v>
      </c>
      <c r="I129" s="54">
        <v>29636.989999999998</v>
      </c>
      <c r="J129" s="55">
        <v>6.6191581182207544E-3</v>
      </c>
      <c r="K129" s="54">
        <v>12099.13</v>
      </c>
      <c r="L129" s="55">
        <v>6.2621412361742873E-3</v>
      </c>
      <c r="M129" s="54">
        <v>12620.939999999999</v>
      </c>
      <c r="N129" s="55">
        <v>5.8138321415268125E-3</v>
      </c>
      <c r="O129" s="54">
        <v>4034</v>
      </c>
      <c r="P129" s="55">
        <v>5.8138321415268125E-3</v>
      </c>
      <c r="Q129" s="54">
        <v>13574</v>
      </c>
      <c r="R129" s="56">
        <v>5.8138321415268125E-3</v>
      </c>
      <c r="S129" s="54">
        <f t="shared" si="12"/>
        <v>1424</v>
      </c>
      <c r="T129" s="56">
        <f t="shared" si="25"/>
        <v>0.12196239549903946</v>
      </c>
      <c r="V129" s="54">
        <f t="shared" si="14"/>
        <v>-16537.259999999998</v>
      </c>
      <c r="W129" s="56">
        <f t="shared" si="26"/>
        <v>-0.55799391233725149</v>
      </c>
    </row>
    <row r="130" spans="1:23" s="9" customFormat="1" ht="15" customHeight="1">
      <c r="A130" s="60"/>
      <c r="B130" s="51"/>
      <c r="C130" s="61" t="s">
        <v>169</v>
      </c>
      <c r="D130" s="62"/>
      <c r="E130" s="54">
        <v>15985.810000000001</v>
      </c>
      <c r="F130" s="55">
        <v>6.3937498758047948E-3</v>
      </c>
      <c r="G130" s="54">
        <v>8873.8100000000013</v>
      </c>
      <c r="H130" s="55">
        <v>5.775218034925346E-3</v>
      </c>
      <c r="I130" s="54">
        <v>11033.76</v>
      </c>
      <c r="J130" s="55">
        <v>1.7749864926640225E-3</v>
      </c>
      <c r="K130" s="54">
        <v>3244.49</v>
      </c>
      <c r="L130" s="55">
        <v>7.8691589005773135E-3</v>
      </c>
      <c r="M130" s="54">
        <v>15859.78</v>
      </c>
      <c r="N130" s="55">
        <v>3.7208525705771599E-3</v>
      </c>
      <c r="O130" s="54">
        <v>6665</v>
      </c>
      <c r="P130" s="55">
        <v>3.7208525705771599E-3</v>
      </c>
      <c r="Q130" s="54">
        <v>16462</v>
      </c>
      <c r="R130" s="56">
        <v>3.7208525705771599E-3</v>
      </c>
      <c r="S130" s="54">
        <f t="shared" si="12"/>
        <v>7112</v>
      </c>
      <c r="T130" s="56">
        <f t="shared" si="25"/>
        <v>0.80145957598821693</v>
      </c>
      <c r="V130" s="54">
        <f t="shared" si="14"/>
        <v>4952.0500000000011</v>
      </c>
      <c r="W130" s="56">
        <f t="shared" si="26"/>
        <v>0.44880892823479945</v>
      </c>
    </row>
    <row r="131" spans="1:23" s="9" customFormat="1" ht="15" customHeight="1">
      <c r="A131" s="60"/>
      <c r="B131" s="51"/>
      <c r="C131" s="61" t="s">
        <v>171</v>
      </c>
      <c r="D131" s="62"/>
      <c r="E131" s="54">
        <v>549.93000000000006</v>
      </c>
      <c r="F131" s="55">
        <v>2.1995224947633749E-4</v>
      </c>
      <c r="G131" s="54">
        <v>299.93</v>
      </c>
      <c r="H131" s="55">
        <v>4.3371815420603036E-3</v>
      </c>
      <c r="I131" s="54">
        <v>8286.34</v>
      </c>
      <c r="J131" s="55">
        <v>1.0892306978582364E-5</v>
      </c>
      <c r="K131" s="54">
        <v>19.91</v>
      </c>
      <c r="L131" s="55">
        <v>2.12524816352073E-4</v>
      </c>
      <c r="M131" s="54">
        <v>428.32999999999993</v>
      </c>
      <c r="N131" s="55">
        <v>2.9069160707634063E-4</v>
      </c>
      <c r="O131" s="54">
        <v>3851</v>
      </c>
      <c r="P131" s="55">
        <v>2.9069160707634063E-4</v>
      </c>
      <c r="Q131" s="54">
        <v>779</v>
      </c>
      <c r="R131" s="56">
        <v>2.9069160707634063E-4</v>
      </c>
      <c r="S131" s="54">
        <f t="shared" si="12"/>
        <v>250.00000000000006</v>
      </c>
      <c r="T131" s="56">
        <f t="shared" si="25"/>
        <v>0.83352782315873719</v>
      </c>
      <c r="V131" s="54">
        <f t="shared" si="14"/>
        <v>-7736.41</v>
      </c>
      <c r="W131" s="56">
        <f t="shared" si="26"/>
        <v>-0.93363414969697112</v>
      </c>
    </row>
    <row r="132" spans="1:23" s="9" customFormat="1" ht="15" customHeight="1">
      <c r="A132" s="60"/>
      <c r="B132" s="51"/>
      <c r="C132" s="61" t="s">
        <v>173</v>
      </c>
      <c r="D132" s="62"/>
      <c r="E132" s="54">
        <v>4099.5</v>
      </c>
      <c r="F132" s="55">
        <v>1.6396527680400152E-3</v>
      </c>
      <c r="G132" s="54">
        <v>3943.5</v>
      </c>
      <c r="H132" s="55">
        <v>3.2250641163117567E-4</v>
      </c>
      <c r="I132" s="54">
        <v>616.16</v>
      </c>
      <c r="J132" s="55">
        <v>0</v>
      </c>
      <c r="K132" s="54">
        <v>0</v>
      </c>
      <c r="L132" s="55">
        <v>0</v>
      </c>
      <c r="M132" s="54">
        <v>0</v>
      </c>
      <c r="N132" s="55">
        <v>0</v>
      </c>
      <c r="O132" s="54">
        <v>6116</v>
      </c>
      <c r="P132" s="55">
        <v>0</v>
      </c>
      <c r="Q132" s="54">
        <v>11255</v>
      </c>
      <c r="R132" s="56">
        <v>0</v>
      </c>
      <c r="S132" s="54">
        <f t="shared" si="12"/>
        <v>156</v>
      </c>
      <c r="T132" s="56">
        <f t="shared" si="25"/>
        <v>3.9558767592240397E-2</v>
      </c>
      <c r="V132" s="54">
        <f t="shared" si="14"/>
        <v>3483.34</v>
      </c>
      <c r="W132" s="56">
        <f t="shared" si="26"/>
        <v>5.6533043365359656</v>
      </c>
    </row>
    <row r="133" spans="1:23" s="9" customFormat="1" ht="15" customHeight="1">
      <c r="A133" s="60"/>
      <c r="B133" s="51"/>
      <c r="C133" s="61" t="s">
        <v>175</v>
      </c>
      <c r="D133" s="62"/>
      <c r="E133" s="54">
        <v>0</v>
      </c>
      <c r="F133" s="55">
        <v>0</v>
      </c>
      <c r="G133" s="54">
        <v>0</v>
      </c>
      <c r="H133" s="55">
        <v>0</v>
      </c>
      <c r="I133" s="54">
        <v>0</v>
      </c>
      <c r="J133" s="55">
        <v>0</v>
      </c>
      <c r="K133" s="54">
        <v>0</v>
      </c>
      <c r="L133" s="55">
        <v>7.4425612151404188E-4</v>
      </c>
      <c r="M133" s="54">
        <v>1500</v>
      </c>
      <c r="N133" s="55">
        <v>0</v>
      </c>
      <c r="O133" s="54">
        <v>10905</v>
      </c>
      <c r="P133" s="55">
        <v>0</v>
      </c>
      <c r="Q133" s="54">
        <v>502</v>
      </c>
      <c r="R133" s="56">
        <v>0</v>
      </c>
      <c r="S133" s="54">
        <f t="shared" si="12"/>
        <v>0</v>
      </c>
      <c r="T133" s="56"/>
      <c r="V133" s="54">
        <f t="shared" si="14"/>
        <v>0</v>
      </c>
      <c r="W133" s="56"/>
    </row>
    <row r="134" spans="1:23" s="9" customFormat="1" ht="15" customHeight="1">
      <c r="A134" s="60"/>
      <c r="B134" s="51"/>
      <c r="C134" s="61" t="s">
        <v>177</v>
      </c>
      <c r="D134" s="62"/>
      <c r="E134" s="54">
        <v>30499.5</v>
      </c>
      <c r="F134" s="55">
        <v>1.2198704622231112E-2</v>
      </c>
      <c r="G134" s="54">
        <v>28287.5</v>
      </c>
      <c r="H134" s="55">
        <v>1.5464249434632378E-2</v>
      </c>
      <c r="I134" s="54">
        <v>29545</v>
      </c>
      <c r="J134" s="55">
        <v>1.0431350674513356E-2</v>
      </c>
      <c r="K134" s="54">
        <v>19067.419999999998</v>
      </c>
      <c r="L134" s="55">
        <v>1.4632819605087577E-2</v>
      </c>
      <c r="M134" s="54">
        <v>29491.5</v>
      </c>
      <c r="N134" s="55">
        <v>1.2790430711358988E-2</v>
      </c>
      <c r="O134" s="54">
        <v>26625</v>
      </c>
      <c r="P134" s="55">
        <v>1.2790430711358988E-2</v>
      </c>
      <c r="Q134" s="54">
        <v>24500</v>
      </c>
      <c r="R134" s="56">
        <v>1.2790430711358988E-2</v>
      </c>
      <c r="S134" s="54">
        <f t="shared" si="12"/>
        <v>2212</v>
      </c>
      <c r="T134" s="56">
        <f t="shared" si="25"/>
        <v>7.8197083517454705E-2</v>
      </c>
      <c r="V134" s="54">
        <f t="shared" si="14"/>
        <v>954.5</v>
      </c>
      <c r="W134" s="56">
        <f t="shared" si="26"/>
        <v>3.2306650871551872E-2</v>
      </c>
    </row>
    <row r="135" spans="1:23" s="9" customFormat="1" ht="15" customHeight="1">
      <c r="A135" s="60"/>
      <c r="B135" s="51"/>
      <c r="C135" s="61" t="s">
        <v>179</v>
      </c>
      <c r="D135" s="62"/>
      <c r="E135" s="54">
        <v>28166.96000000001</v>
      </c>
      <c r="F135" s="55">
        <v>1.1265772394504794E-2</v>
      </c>
      <c r="G135" s="54">
        <v>21374.333579999999</v>
      </c>
      <c r="H135" s="55">
        <v>1.1882123152833483E-2</v>
      </c>
      <c r="I135" s="54">
        <v>22701.22</v>
      </c>
      <c r="J135" s="55">
        <v>5.5159878934004751E-3</v>
      </c>
      <c r="K135" s="54">
        <v>10082.65</v>
      </c>
      <c r="L135" s="55">
        <v>1.3246449072176085E-2</v>
      </c>
      <c r="M135" s="54">
        <v>26697.360000000008</v>
      </c>
      <c r="N135" s="55">
        <v>1.3191585129124338E-2</v>
      </c>
      <c r="O135" s="54">
        <v>28812</v>
      </c>
      <c r="P135" s="55">
        <v>1.3191585129124338E-2</v>
      </c>
      <c r="Q135" s="54">
        <v>28485</v>
      </c>
      <c r="R135" s="56">
        <v>1.3191585129124338E-2</v>
      </c>
      <c r="S135" s="54">
        <f t="shared" si="12"/>
        <v>6792.6264200000114</v>
      </c>
      <c r="T135" s="56">
        <f t="shared" si="25"/>
        <v>0.3177936001876514</v>
      </c>
      <c r="V135" s="54">
        <f t="shared" si="14"/>
        <v>5465.7400000000089</v>
      </c>
      <c r="W135" s="56">
        <f t="shared" si="26"/>
        <v>0.24076855781319279</v>
      </c>
    </row>
    <row r="136" spans="1:23" s="9" customFormat="1" ht="15" customHeight="1">
      <c r="A136" s="60"/>
      <c r="B136" s="51"/>
      <c r="C136" s="61" t="s">
        <v>108</v>
      </c>
      <c r="D136" s="62"/>
      <c r="E136" s="54">
        <v>5999.6799999999985</v>
      </c>
      <c r="F136" s="55">
        <v>2.399656523808834E-3</v>
      </c>
      <c r="G136" s="54">
        <v>6055.32</v>
      </c>
      <c r="H136" s="55">
        <v>2.4583629074999835E-3</v>
      </c>
      <c r="I136" s="54">
        <v>4696.79</v>
      </c>
      <c r="J136" s="55">
        <v>3.4799361626561159E-3</v>
      </c>
      <c r="K136" s="54">
        <v>6360.96</v>
      </c>
      <c r="L136" s="55">
        <v>4.8119383365742702E-3</v>
      </c>
      <c r="M136" s="54">
        <v>9698.15</v>
      </c>
      <c r="N136" s="55">
        <v>4.9417573202977906E-3</v>
      </c>
      <c r="O136" s="54">
        <v>5728</v>
      </c>
      <c r="P136" s="55">
        <v>4.9417573202977906E-3</v>
      </c>
      <c r="Q136" s="54">
        <v>2041</v>
      </c>
      <c r="R136" s="56">
        <v>4.9417573202977906E-3</v>
      </c>
      <c r="S136" s="54">
        <f t="shared" si="12"/>
        <v>-55.640000000001237</v>
      </c>
      <c r="T136" s="56">
        <f t="shared" si="25"/>
        <v>-9.1886143094008638E-3</v>
      </c>
      <c r="V136" s="54">
        <f t="shared" si="14"/>
        <v>1302.8899999999985</v>
      </c>
      <c r="W136" s="56">
        <f t="shared" si="26"/>
        <v>0.2774000966617623</v>
      </c>
    </row>
    <row r="137" spans="1:23" s="9" customFormat="1" ht="15" customHeight="1">
      <c r="A137" s="60"/>
      <c r="B137" s="51"/>
      <c r="C137" s="61" t="s">
        <v>183</v>
      </c>
      <c r="D137" s="62"/>
      <c r="E137" s="54">
        <v>14131.02</v>
      </c>
      <c r="F137" s="55">
        <v>5.6519004898716464E-3</v>
      </c>
      <c r="G137" s="54">
        <v>7570.59</v>
      </c>
      <c r="H137" s="55">
        <v>1.5539217938491657E-2</v>
      </c>
      <c r="I137" s="54">
        <v>29688.23</v>
      </c>
      <c r="J137" s="55">
        <v>1.4838418561760309E-2</v>
      </c>
      <c r="K137" s="54">
        <v>27123.08</v>
      </c>
      <c r="L137" s="55">
        <v>6.1551618612678601E-3</v>
      </c>
      <c r="M137" s="54">
        <v>12405.330000000002</v>
      </c>
      <c r="N137" s="55">
        <v>5.8138321415268125E-3</v>
      </c>
      <c r="O137" s="54">
        <v>7310</v>
      </c>
      <c r="P137" s="55">
        <v>5.8138321415268125E-3</v>
      </c>
      <c r="Q137" s="54">
        <v>12904</v>
      </c>
      <c r="R137" s="56">
        <v>5.8138321415268125E-3</v>
      </c>
      <c r="S137" s="54">
        <f t="shared" si="12"/>
        <v>6560.43</v>
      </c>
      <c r="T137" s="56">
        <f t="shared" si="25"/>
        <v>0.86656786327089441</v>
      </c>
      <c r="V137" s="54">
        <f t="shared" si="14"/>
        <v>-15557.21</v>
      </c>
      <c r="W137" s="56">
        <f t="shared" si="26"/>
        <v>-0.52401945147959306</v>
      </c>
    </row>
    <row r="138" spans="1:23" s="9" customFormat="1" ht="15" customHeight="1">
      <c r="A138" s="60"/>
      <c r="B138" s="51"/>
      <c r="C138" s="61" t="s">
        <v>185</v>
      </c>
      <c r="D138" s="62"/>
      <c r="E138" s="54">
        <v>45000.150000000009</v>
      </c>
      <c r="F138" s="55">
        <v>1.7998443836983999E-2</v>
      </c>
      <c r="G138" s="54">
        <v>45242.430000000008</v>
      </c>
      <c r="H138" s="55">
        <v>1.6628493602678946E-2</v>
      </c>
      <c r="I138" s="54">
        <v>31769.33</v>
      </c>
      <c r="J138" s="55">
        <v>8.9373813252791867E-3</v>
      </c>
      <c r="K138" s="54">
        <v>16336.599999999999</v>
      </c>
      <c r="L138" s="55">
        <v>1.7656895963145864E-2</v>
      </c>
      <c r="M138" s="54">
        <v>35586.33</v>
      </c>
      <c r="N138" s="55">
        <v>1.1627664283053625E-2</v>
      </c>
      <c r="O138" s="54">
        <v>78449</v>
      </c>
      <c r="P138" s="55">
        <v>1.1627664283053625E-2</v>
      </c>
      <c r="Q138" s="54">
        <v>98585</v>
      </c>
      <c r="R138" s="56">
        <v>1.1627664283053625E-2</v>
      </c>
      <c r="S138" s="54">
        <f t="shared" si="12"/>
        <v>-242.27999999999884</v>
      </c>
      <c r="T138" s="56">
        <f t="shared" si="25"/>
        <v>-5.3551500217826229E-3</v>
      </c>
      <c r="V138" s="54">
        <f t="shared" si="14"/>
        <v>13230.820000000007</v>
      </c>
      <c r="W138" s="56">
        <f t="shared" si="26"/>
        <v>0.41646518828064699</v>
      </c>
    </row>
    <row r="139" spans="1:23" s="9" customFormat="1" ht="15" customHeight="1">
      <c r="A139" s="60"/>
      <c r="B139" s="51"/>
      <c r="C139" s="61" t="s">
        <v>117</v>
      </c>
      <c r="D139" s="62"/>
      <c r="E139" s="54">
        <v>0</v>
      </c>
      <c r="F139" s="55">
        <v>0</v>
      </c>
      <c r="G139" s="54">
        <v>0</v>
      </c>
      <c r="H139" s="55">
        <v>0</v>
      </c>
      <c r="I139" s="54">
        <v>0</v>
      </c>
      <c r="J139" s="55">
        <v>0</v>
      </c>
      <c r="K139" s="54">
        <v>0</v>
      </c>
      <c r="L139" s="55">
        <v>7.6087784156118895E-5</v>
      </c>
      <c r="M139" s="54">
        <v>153.35000000000002</v>
      </c>
      <c r="N139" s="55">
        <v>0</v>
      </c>
      <c r="O139" s="54">
        <v>1712</v>
      </c>
      <c r="P139" s="55">
        <v>0</v>
      </c>
      <c r="Q139" s="54">
        <v>1647</v>
      </c>
      <c r="R139" s="56">
        <v>0</v>
      </c>
      <c r="S139" s="54">
        <f t="shared" si="12"/>
        <v>0</v>
      </c>
      <c r="T139" s="56"/>
      <c r="V139" s="54">
        <f t="shared" si="14"/>
        <v>0</v>
      </c>
      <c r="W139" s="56"/>
    </row>
    <row r="140" spans="1:23" s="9" customFormat="1" ht="15" customHeight="1">
      <c r="A140" s="60"/>
      <c r="B140" s="51"/>
      <c r="C140" s="61" t="s">
        <v>188</v>
      </c>
      <c r="D140" s="62"/>
      <c r="E140" s="54">
        <v>30000.089999999997</v>
      </c>
      <c r="F140" s="55">
        <v>1.1998958558348474E-2</v>
      </c>
      <c r="G140" s="54">
        <v>34314.769999999997</v>
      </c>
      <c r="H140" s="55">
        <v>8.5915224424546986E-3</v>
      </c>
      <c r="I140" s="54">
        <v>16414.41</v>
      </c>
      <c r="J140" s="55">
        <v>5.5316725966187558E-3</v>
      </c>
      <c r="K140" s="54">
        <v>10111.32</v>
      </c>
      <c r="L140" s="55">
        <v>1.7369315397792833E-2</v>
      </c>
      <c r="M140" s="54">
        <v>35006.729999999996</v>
      </c>
      <c r="N140" s="55">
        <v>1.5406655175046054E-2</v>
      </c>
      <c r="O140" s="54">
        <v>24320</v>
      </c>
      <c r="P140" s="55">
        <v>1.5406655175046054E-2</v>
      </c>
      <c r="Q140" s="54">
        <v>0</v>
      </c>
      <c r="R140" s="56">
        <v>1.5406655175046054E-2</v>
      </c>
      <c r="S140" s="54">
        <f t="shared" si="12"/>
        <v>-4314.68</v>
      </c>
      <c r="T140" s="56">
        <f t="shared" si="25"/>
        <v>-0.1257382753840402</v>
      </c>
      <c r="V140" s="54">
        <f t="shared" si="14"/>
        <v>13585.679999999997</v>
      </c>
      <c r="W140" s="56">
        <f t="shared" si="26"/>
        <v>0.82766788449904671</v>
      </c>
    </row>
    <row r="141" spans="1:23" s="9" customFormat="1" ht="5.0999999999999996" customHeight="1">
      <c r="A141" s="237"/>
      <c r="B141" s="51"/>
      <c r="C141" s="192"/>
      <c r="D141" s="238"/>
      <c r="E141" s="232"/>
      <c r="F141" s="231"/>
      <c r="G141" s="232"/>
      <c r="H141" s="231"/>
      <c r="I141" s="232"/>
      <c r="J141" s="231"/>
      <c r="K141" s="232"/>
      <c r="L141" s="231"/>
      <c r="M141" s="232"/>
      <c r="N141" s="231"/>
      <c r="O141" s="232"/>
      <c r="P141" s="231"/>
      <c r="Q141" s="232"/>
      <c r="R141" s="233"/>
      <c r="S141" s="232"/>
      <c r="T141" s="233"/>
      <c r="V141" s="232"/>
      <c r="W141" s="233"/>
    </row>
    <row r="142" spans="1:23" s="9" customFormat="1" ht="5.0999999999999996" customHeight="1">
      <c r="A142" s="237"/>
      <c r="B142" s="110"/>
      <c r="C142" s="248"/>
      <c r="D142" s="238"/>
      <c r="E142" s="244"/>
      <c r="F142" s="243"/>
      <c r="G142" s="244"/>
      <c r="H142" s="243"/>
      <c r="I142" s="244"/>
      <c r="J142" s="243"/>
      <c r="K142" s="244"/>
      <c r="L142" s="243"/>
      <c r="M142" s="244"/>
      <c r="N142" s="243"/>
      <c r="O142" s="244"/>
      <c r="P142" s="243"/>
      <c r="Q142" s="244"/>
      <c r="R142" s="245"/>
      <c r="S142" s="244"/>
      <c r="T142" s="245"/>
      <c r="V142" s="244"/>
      <c r="W142" s="245"/>
    </row>
    <row r="143" spans="1:23" s="95" customFormat="1" ht="15" customHeight="1">
      <c r="A143" s="91"/>
      <c r="B143" s="92"/>
      <c r="C143" s="93" t="s">
        <v>121</v>
      </c>
      <c r="D143" s="94"/>
      <c r="E143" s="85">
        <f>SUM(E122:E142)</f>
        <v>445162.39910000004</v>
      </c>
      <c r="F143" s="86">
        <v>0.17804897180428075</v>
      </c>
      <c r="G143" s="85">
        <f>SUM(G122:G142)</f>
        <v>430824.28357999999</v>
      </c>
      <c r="H143" s="86">
        <v>0.2081486403661264</v>
      </c>
      <c r="I143" s="85">
        <f>SUM(I122:I142)</f>
        <v>397675.39999999997</v>
      </c>
      <c r="J143" s="86">
        <v>0.14589965094286564</v>
      </c>
      <c r="K143" s="85">
        <f>SUM(K122:K142)</f>
        <v>266689.33</v>
      </c>
      <c r="L143" s="86">
        <v>0.17999308853995313</v>
      </c>
      <c r="M143" s="85">
        <f>SUM(M122:M142)</f>
        <v>362764.41</v>
      </c>
      <c r="N143" s="86">
        <v>0.14975850213358916</v>
      </c>
      <c r="O143" s="85">
        <f>SUM(O122:O142)</f>
        <v>288833</v>
      </c>
      <c r="P143" s="86">
        <v>0.14975850213358916</v>
      </c>
      <c r="Q143" s="85">
        <f>SUM(Q122:Q142)</f>
        <v>272520</v>
      </c>
      <c r="R143" s="87">
        <v>0.14975850213358916</v>
      </c>
      <c r="S143" s="85">
        <f t="shared" si="12"/>
        <v>14338.11552000005</v>
      </c>
      <c r="T143" s="56">
        <f t="shared" ref="T143" si="27">S143/G143</f>
        <v>3.3280657721647663E-2</v>
      </c>
      <c r="U143" s="9"/>
      <c r="V143" s="85">
        <f t="shared" si="14"/>
        <v>47486.999100000074</v>
      </c>
      <c r="W143" s="56">
        <f t="shared" ref="W143" si="28">V143/I143</f>
        <v>0.11941145743488302</v>
      </c>
    </row>
    <row r="144" spans="1:23" s="9" customFormat="1" ht="5.0999999999999996" customHeight="1">
      <c r="A144" s="221"/>
      <c r="B144" s="106"/>
      <c r="C144" s="107"/>
      <c r="D144" s="10"/>
      <c r="E144" s="250"/>
      <c r="F144" s="252"/>
      <c r="G144" s="250"/>
      <c r="H144" s="252"/>
      <c r="I144" s="250"/>
      <c r="J144" s="252"/>
      <c r="K144" s="250"/>
      <c r="L144" s="252"/>
      <c r="M144" s="250"/>
      <c r="N144" s="252"/>
      <c r="O144" s="250"/>
      <c r="P144" s="252"/>
      <c r="Q144" s="250"/>
      <c r="R144" s="252"/>
      <c r="S144" s="250"/>
      <c r="T144" s="252"/>
      <c r="V144" s="250"/>
      <c r="W144" s="252"/>
    </row>
    <row r="145" spans="1:23" s="9" customFormat="1" ht="4.5" customHeight="1">
      <c r="A145" s="256"/>
      <c r="B145" s="110"/>
      <c r="C145" s="248"/>
      <c r="D145" s="238"/>
      <c r="E145" s="244"/>
      <c r="F145" s="243"/>
      <c r="G145" s="244"/>
      <c r="H145" s="243"/>
      <c r="I145" s="244"/>
      <c r="J145" s="243"/>
      <c r="K145" s="244"/>
      <c r="L145" s="243"/>
      <c r="M145" s="244"/>
      <c r="N145" s="243"/>
      <c r="O145" s="244"/>
      <c r="P145" s="243"/>
      <c r="Q145" s="244"/>
      <c r="R145" s="245"/>
      <c r="S145" s="244"/>
      <c r="T145" s="245"/>
      <c r="V145" s="244"/>
      <c r="W145" s="245"/>
    </row>
    <row r="146" spans="1:23" s="95" customFormat="1" ht="15" customHeight="1">
      <c r="A146" s="91"/>
      <c r="B146" s="92"/>
      <c r="C146" s="93" t="s">
        <v>192</v>
      </c>
      <c r="D146" s="94"/>
      <c r="E146" s="85">
        <f>E143+E119</f>
        <v>904950.19847281789</v>
      </c>
      <c r="F146" s="86">
        <v>0.36194757845208364</v>
      </c>
      <c r="G146" s="85">
        <f>G143+G119</f>
        <v>861759.71357999998</v>
      </c>
      <c r="H146" s="86">
        <v>0.40512469680885194</v>
      </c>
      <c r="I146" s="85">
        <f>I143+I119</f>
        <v>774005.17999999993</v>
      </c>
      <c r="J146" s="86">
        <v>0.27924147309069508</v>
      </c>
      <c r="K146" s="85">
        <f>K143+K119</f>
        <v>510424.26</v>
      </c>
      <c r="L146" s="86">
        <v>0.36419276725748584</v>
      </c>
      <c r="M146" s="85">
        <f>M143+M119</f>
        <v>734006.92999999993</v>
      </c>
      <c r="N146" s="86">
        <v>0.34481257048181374</v>
      </c>
      <c r="O146" s="85">
        <f>O143+O119</f>
        <v>578011</v>
      </c>
      <c r="P146" s="86">
        <v>0.34481257048181374</v>
      </c>
      <c r="Q146" s="85">
        <f>Q143+Q119</f>
        <v>559890</v>
      </c>
      <c r="R146" s="87">
        <v>0.34481257048181374</v>
      </c>
      <c r="S146" s="85">
        <f t="shared" ref="S146:S206" si="29">E146-G146</f>
        <v>43190.484892817913</v>
      </c>
      <c r="T146" s="56">
        <f t="shared" ref="T146" si="30">S146/G146</f>
        <v>5.0118941756272295E-2</v>
      </c>
      <c r="U146" s="9"/>
      <c r="V146" s="85">
        <f t="shared" ref="V146:V206" si="31">E146-I146</f>
        <v>130945.01847281796</v>
      </c>
      <c r="W146" s="56">
        <f t="shared" ref="W146" si="32">V146/I146</f>
        <v>0.16917847820193913</v>
      </c>
    </row>
    <row r="147" spans="1:23" s="9" customFormat="1" ht="5.0999999999999996" customHeight="1">
      <c r="A147" s="10"/>
      <c r="B147" s="106"/>
      <c r="C147" s="107"/>
      <c r="D147" s="10"/>
      <c r="E147" s="250"/>
      <c r="F147" s="252"/>
      <c r="G147" s="250"/>
      <c r="H147" s="252"/>
      <c r="I147" s="250"/>
      <c r="J147" s="252"/>
      <c r="K147" s="250"/>
      <c r="L147" s="252"/>
      <c r="M147" s="250"/>
      <c r="N147" s="252"/>
      <c r="O147" s="250"/>
      <c r="P147" s="252"/>
      <c r="Q147" s="250"/>
      <c r="R147" s="252"/>
      <c r="S147" s="250"/>
      <c r="T147" s="252"/>
      <c r="V147" s="250"/>
      <c r="W147" s="252"/>
    </row>
    <row r="148" spans="1:23" s="9" customFormat="1" ht="5.0999999999999996" customHeight="1">
      <c r="A148" s="10"/>
      <c r="D148" s="10"/>
      <c r="E148" s="257"/>
      <c r="F148" s="258"/>
      <c r="G148" s="257"/>
      <c r="H148" s="258"/>
      <c r="I148" s="257"/>
      <c r="J148" s="258"/>
      <c r="K148" s="257"/>
      <c r="L148" s="258"/>
      <c r="M148" s="257"/>
      <c r="N148" s="258"/>
      <c r="O148" s="257"/>
      <c r="P148" s="258"/>
      <c r="Q148" s="257"/>
      <c r="R148" s="258"/>
      <c r="S148" s="257"/>
      <c r="T148" s="258"/>
      <c r="V148" s="257"/>
      <c r="W148" s="258"/>
    </row>
    <row r="149" spans="1:23" s="9" customFormat="1" ht="15" customHeight="1">
      <c r="A149" s="10"/>
      <c r="D149" s="10"/>
    </row>
    <row r="150" spans="1:23" s="9" customFormat="1">
      <c r="A150" s="37"/>
      <c r="B150" s="809" t="s">
        <v>193</v>
      </c>
      <c r="C150" s="810"/>
      <c r="D150" s="38"/>
    </row>
    <row r="151" spans="1:23" s="9" customFormat="1" ht="15" customHeight="1">
      <c r="A151" s="37"/>
      <c r="B151" s="811"/>
      <c r="C151" s="812"/>
      <c r="D151" s="38"/>
      <c r="E151" s="39" t="str">
        <f>E104</f>
        <v>Budget 2023</v>
      </c>
      <c r="F151" s="260" t="s">
        <v>18</v>
      </c>
      <c r="G151" s="39" t="str">
        <f>G$11</f>
        <v>Forecast 2022</v>
      </c>
      <c r="H151" s="40" t="str">
        <f>H$11</f>
        <v>%</v>
      </c>
      <c r="I151" s="39" t="str">
        <f>I11</f>
        <v>Actual 2021</v>
      </c>
      <c r="J151" s="260" t="s">
        <v>18</v>
      </c>
      <c r="K151" s="39" t="str">
        <f>K11</f>
        <v>Actual 2020</v>
      </c>
      <c r="L151" s="260" t="s">
        <v>18</v>
      </c>
      <c r="M151" s="39" t="str">
        <f>M11</f>
        <v>Actual 2019</v>
      </c>
      <c r="N151" s="260" t="s">
        <v>18</v>
      </c>
      <c r="O151" s="39" t="str">
        <f>O11</f>
        <v>Actual 2018</v>
      </c>
      <c r="P151" s="260" t="s">
        <v>18</v>
      </c>
      <c r="Q151" s="39" t="str">
        <f>Q11</f>
        <v>Actual 2017</v>
      </c>
      <c r="R151" s="260" t="s">
        <v>18</v>
      </c>
      <c r="S151" s="39" t="str">
        <f>S11</f>
        <v>2023/2022</v>
      </c>
      <c r="T151" s="260"/>
      <c r="V151" s="39" t="str">
        <f>V11</f>
        <v>2023/2021</v>
      </c>
      <c r="W151" s="260"/>
    </row>
    <row r="152" spans="1:23" s="9" customFormat="1" ht="5.0999999999999996" customHeight="1">
      <c r="A152" s="5"/>
      <c r="B152" s="46"/>
      <c r="C152" s="268"/>
      <c r="D152" s="269"/>
      <c r="E152" s="264"/>
      <c r="F152" s="4"/>
      <c r="G152" s="264"/>
      <c r="H152" s="4"/>
      <c r="I152" s="264"/>
      <c r="J152" s="4"/>
      <c r="K152" s="264"/>
      <c r="L152" s="4"/>
      <c r="M152" s="270"/>
      <c r="N152" s="4"/>
      <c r="O152" s="270"/>
      <c r="P152" s="4"/>
      <c r="Q152" s="270"/>
      <c r="R152" s="265"/>
      <c r="S152" s="270"/>
      <c r="T152" s="265"/>
      <c r="V152" s="270"/>
      <c r="W152" s="265"/>
    </row>
    <row r="153" spans="1:23" s="9" customFormat="1" ht="15" customHeight="1">
      <c r="A153" s="60"/>
      <c r="B153" s="51"/>
      <c r="C153" s="61" t="s">
        <v>195</v>
      </c>
      <c r="D153" s="62"/>
      <c r="E153" s="54">
        <v>420079.82857142854</v>
      </c>
      <c r="F153" s="55">
        <v>0.16801684442369016</v>
      </c>
      <c r="G153" s="54">
        <v>369117.39</v>
      </c>
      <c r="H153" s="55">
        <v>0.18924275404521892</v>
      </c>
      <c r="I153" s="54">
        <v>361555.03</v>
      </c>
      <c r="J153" s="55">
        <v>7.1001177528957349E-2</v>
      </c>
      <c r="K153" s="54">
        <v>129782.74000000003</v>
      </c>
      <c r="L153" s="55">
        <v>0.16237318210604651</v>
      </c>
      <c r="M153" s="54">
        <v>327252.63</v>
      </c>
      <c r="N153" s="55">
        <v>0.16278729996275076</v>
      </c>
      <c r="O153" s="54">
        <v>265070</v>
      </c>
      <c r="P153" s="55">
        <v>0.16278729996275076</v>
      </c>
      <c r="Q153" s="54">
        <v>164577</v>
      </c>
      <c r="R153" s="56">
        <v>0.16278729996275076</v>
      </c>
      <c r="S153" s="54">
        <f t="shared" si="29"/>
        <v>50962.438571428531</v>
      </c>
      <c r="T153" s="56">
        <f t="shared" ref="T153:T166" si="33">S153/G153</f>
        <v>0.13806566678266913</v>
      </c>
      <c r="V153" s="54">
        <f t="shared" si="31"/>
        <v>58524.798571428517</v>
      </c>
      <c r="W153" s="56">
        <f t="shared" ref="W153:W166" si="34">V153/I153</f>
        <v>0.1618696843228222</v>
      </c>
    </row>
    <row r="154" spans="1:23" s="9" customFormat="1" ht="15" customHeight="1">
      <c r="A154" s="60"/>
      <c r="B154" s="51"/>
      <c r="C154" s="61" t="s">
        <v>86</v>
      </c>
      <c r="D154" s="62"/>
      <c r="E154" s="54">
        <v>9341.5733902369229</v>
      </c>
      <c r="F154" s="55">
        <v>3.7362938570925522E-3</v>
      </c>
      <c r="G154" s="54">
        <v>8196.119999999999</v>
      </c>
      <c r="H154" s="55">
        <v>4.1229850690146239E-3</v>
      </c>
      <c r="I154" s="54">
        <v>7877.1100000000006</v>
      </c>
      <c r="J154" s="55">
        <v>6.2544874007027518E-3</v>
      </c>
      <c r="K154" s="54">
        <v>11432.55</v>
      </c>
      <c r="L154" s="55">
        <v>4.3747374822595379E-3</v>
      </c>
      <c r="M154" s="54">
        <v>8817</v>
      </c>
      <c r="N154" s="55">
        <v>4.8545498381748885E-3</v>
      </c>
      <c r="O154" s="54">
        <v>7877</v>
      </c>
      <c r="P154" s="55">
        <v>4.8545498381748885E-3</v>
      </c>
      <c r="Q154" s="54">
        <v>8637</v>
      </c>
      <c r="R154" s="56">
        <v>4.8545498381748885E-3</v>
      </c>
      <c r="S154" s="54">
        <f t="shared" si="29"/>
        <v>1145.453390236924</v>
      </c>
      <c r="T154" s="56">
        <f t="shared" si="33"/>
        <v>0.13975556607723216</v>
      </c>
      <c r="V154" s="54">
        <f t="shared" si="31"/>
        <v>1464.4633902369224</v>
      </c>
      <c r="W154" s="56">
        <f t="shared" si="34"/>
        <v>0.18591379201724012</v>
      </c>
    </row>
    <row r="155" spans="1:23" s="9" customFormat="1" ht="15" customHeight="1">
      <c r="A155" s="60"/>
      <c r="B155" s="51"/>
      <c r="C155" s="61" t="s">
        <v>88</v>
      </c>
      <c r="D155" s="62"/>
      <c r="E155" s="54">
        <v>6177.0204659306837</v>
      </c>
      <c r="F155" s="55">
        <v>2.4705863410667325E-3</v>
      </c>
      <c r="G155" s="54">
        <v>5262.53</v>
      </c>
      <c r="H155" s="55">
        <v>1.6856790833205384E-3</v>
      </c>
      <c r="I155" s="54">
        <v>3220.55</v>
      </c>
      <c r="J155" s="55">
        <v>8.545400514121265E-4</v>
      </c>
      <c r="K155" s="54">
        <v>1562.01</v>
      </c>
      <c r="L155" s="55">
        <v>1.7402444718615164E-3</v>
      </c>
      <c r="M155" s="54">
        <v>3507.35</v>
      </c>
      <c r="N155" s="55">
        <v>2.2673945351954568E-3</v>
      </c>
      <c r="O155" s="54">
        <v>3651</v>
      </c>
      <c r="P155" s="55">
        <v>2.2673945351954568E-3</v>
      </c>
      <c r="Q155" s="54">
        <v>2815</v>
      </c>
      <c r="R155" s="56">
        <v>2.2673945351954568E-3</v>
      </c>
      <c r="S155" s="54">
        <f t="shared" si="29"/>
        <v>914.49046593068397</v>
      </c>
      <c r="T155" s="56">
        <f t="shared" si="33"/>
        <v>0.17377391975545678</v>
      </c>
      <c r="V155" s="54">
        <f t="shared" si="31"/>
        <v>2956.4704659306835</v>
      </c>
      <c r="W155" s="56">
        <f t="shared" si="34"/>
        <v>0.91800172825470283</v>
      </c>
    </row>
    <row r="156" spans="1:23" s="9" customFormat="1" ht="15" customHeight="1">
      <c r="A156" s="60"/>
      <c r="B156" s="51"/>
      <c r="C156" s="61" t="s">
        <v>90</v>
      </c>
      <c r="D156" s="62"/>
      <c r="E156" s="54">
        <v>6920.4667223948372</v>
      </c>
      <c r="F156" s="55">
        <v>2.7679381430670827E-3</v>
      </c>
      <c r="G156" s="54">
        <v>6139.19</v>
      </c>
      <c r="H156" s="55">
        <v>1.5213272700704259E-3</v>
      </c>
      <c r="I156" s="54">
        <v>2906.5499999999997</v>
      </c>
      <c r="J156" s="55">
        <v>1.8231675813432668E-3</v>
      </c>
      <c r="K156" s="54">
        <v>3332.56</v>
      </c>
      <c r="L156" s="55">
        <v>1.7903527556693184E-3</v>
      </c>
      <c r="M156" s="54">
        <v>3608.3399999999997</v>
      </c>
      <c r="N156" s="55">
        <v>1.8894954459962141E-3</v>
      </c>
      <c r="O156" s="54">
        <v>3659</v>
      </c>
      <c r="P156" s="55">
        <v>1.8894954459962141E-3</v>
      </c>
      <c r="Q156" s="54">
        <v>2300</v>
      </c>
      <c r="R156" s="56">
        <v>1.8894954459962141E-3</v>
      </c>
      <c r="S156" s="54">
        <f t="shared" si="29"/>
        <v>781.27672239483763</v>
      </c>
      <c r="T156" s="56">
        <f t="shared" si="33"/>
        <v>0.12726055430681207</v>
      </c>
      <c r="V156" s="54">
        <f t="shared" si="31"/>
        <v>4013.9167223948375</v>
      </c>
      <c r="W156" s="56">
        <f t="shared" si="34"/>
        <v>1.3809900818478396</v>
      </c>
    </row>
    <row r="157" spans="1:23" s="9" customFormat="1" ht="15" customHeight="1">
      <c r="A157" s="60"/>
      <c r="B157" s="51"/>
      <c r="C157" s="61" t="s">
        <v>136</v>
      </c>
      <c r="D157" s="62"/>
      <c r="E157" s="54">
        <v>700</v>
      </c>
      <c r="F157" s="55">
        <v>2.7997485977021845E-4</v>
      </c>
      <c r="G157" s="54">
        <v>0</v>
      </c>
      <c r="H157" s="55">
        <v>0</v>
      </c>
      <c r="I157" s="54">
        <v>0</v>
      </c>
      <c r="J157" s="55">
        <v>0</v>
      </c>
      <c r="K157" s="54">
        <v>0</v>
      </c>
      <c r="L157" s="55">
        <v>0</v>
      </c>
      <c r="M157" s="54">
        <v>0</v>
      </c>
      <c r="N157" s="55">
        <v>0</v>
      </c>
      <c r="O157" s="54">
        <v>0</v>
      </c>
      <c r="P157" s="55">
        <v>0</v>
      </c>
      <c r="Q157" s="54">
        <v>0</v>
      </c>
      <c r="R157" s="56">
        <v>0</v>
      </c>
      <c r="S157" s="54">
        <f t="shared" si="29"/>
        <v>700</v>
      </c>
      <c r="T157" s="56"/>
      <c r="V157" s="54">
        <f t="shared" si="31"/>
        <v>700</v>
      </c>
      <c r="W157" s="56"/>
    </row>
    <row r="158" spans="1:23" s="9" customFormat="1" ht="15" customHeight="1">
      <c r="A158" s="60"/>
      <c r="B158" s="51"/>
      <c r="C158" s="61" t="s">
        <v>94</v>
      </c>
      <c r="D158" s="62"/>
      <c r="E158" s="54">
        <v>1268.75</v>
      </c>
      <c r="F158" s="55">
        <v>5.0745443333352093E-4</v>
      </c>
      <c r="G158" s="54">
        <v>1268.75</v>
      </c>
      <c r="H158" s="55">
        <v>0</v>
      </c>
      <c r="I158" s="54">
        <v>0</v>
      </c>
      <c r="J158" s="55">
        <v>5.4707719631252448E-4</v>
      </c>
      <c r="K158" s="54">
        <v>1000</v>
      </c>
      <c r="L158" s="55">
        <v>5.8051977478095265E-4</v>
      </c>
      <c r="M158" s="54">
        <v>1170</v>
      </c>
      <c r="N158" s="55">
        <v>0</v>
      </c>
      <c r="O158" s="54">
        <v>1037</v>
      </c>
      <c r="P158" s="55">
        <v>0</v>
      </c>
      <c r="Q158" s="54">
        <v>0</v>
      </c>
      <c r="R158" s="56">
        <v>0</v>
      </c>
      <c r="S158" s="54">
        <f t="shared" si="29"/>
        <v>0</v>
      </c>
      <c r="T158" s="56"/>
      <c r="V158" s="54">
        <f t="shared" si="31"/>
        <v>1268.75</v>
      </c>
      <c r="W158" s="56"/>
    </row>
    <row r="159" spans="1:23" s="9" customFormat="1" ht="15" customHeight="1">
      <c r="A159" s="60"/>
      <c r="B159" s="51"/>
      <c r="C159" s="61" t="s">
        <v>92</v>
      </c>
      <c r="D159" s="62"/>
      <c r="E159" s="54">
        <v>14242.250000000004</v>
      </c>
      <c r="F159" s="55">
        <v>5.6963884950891356E-3</v>
      </c>
      <c r="G159" s="54">
        <v>12870.58</v>
      </c>
      <c r="H159" s="55">
        <v>5.1372922293426333E-3</v>
      </c>
      <c r="I159" s="54">
        <v>9814.98</v>
      </c>
      <c r="J159" s="55">
        <v>3.1035744054529147E-3</v>
      </c>
      <c r="K159" s="54">
        <v>5673.01</v>
      </c>
      <c r="L159" s="55">
        <v>4.2903239529574156E-3</v>
      </c>
      <c r="M159" s="54">
        <v>8646.8700000000008</v>
      </c>
      <c r="N159" s="55">
        <v>4.65106571322145E-3</v>
      </c>
      <c r="O159" s="54">
        <v>9516</v>
      </c>
      <c r="P159" s="55">
        <v>4.65106571322145E-3</v>
      </c>
      <c r="Q159" s="54">
        <v>10902</v>
      </c>
      <c r="R159" s="56">
        <v>4.65106571322145E-3</v>
      </c>
      <c r="S159" s="54">
        <f t="shared" si="29"/>
        <v>1371.6700000000037</v>
      </c>
      <c r="T159" s="56">
        <f t="shared" si="33"/>
        <v>0.10657406270735302</v>
      </c>
      <c r="V159" s="54">
        <f t="shared" si="31"/>
        <v>4427.2700000000041</v>
      </c>
      <c r="W159" s="56">
        <f t="shared" si="34"/>
        <v>0.45107274798318531</v>
      </c>
    </row>
    <row r="160" spans="1:23" s="9" customFormat="1" ht="15" customHeight="1">
      <c r="A160" s="60"/>
      <c r="B160" s="51"/>
      <c r="C160" s="61" t="s">
        <v>104</v>
      </c>
      <c r="D160" s="62"/>
      <c r="E160" s="54">
        <v>0</v>
      </c>
      <c r="F160" s="55">
        <v>0</v>
      </c>
      <c r="G160" s="54">
        <v>0</v>
      </c>
      <c r="H160" s="55">
        <v>3.971399309029385E-3</v>
      </c>
      <c r="I160" s="54">
        <v>7587.5</v>
      </c>
      <c r="J160" s="55">
        <v>3.8295403741876716E-4</v>
      </c>
      <c r="K160" s="54">
        <v>700</v>
      </c>
      <c r="L160" s="55">
        <v>1.6125549299470907E-3</v>
      </c>
      <c r="M160" s="54">
        <v>3250</v>
      </c>
      <c r="N160" s="55">
        <v>1.9379440471756044E-3</v>
      </c>
      <c r="O160" s="54">
        <v>3250</v>
      </c>
      <c r="P160" s="55">
        <v>1.9379440471756044E-3</v>
      </c>
      <c r="Q160" s="54">
        <v>6457</v>
      </c>
      <c r="R160" s="56">
        <v>1.9379440471756044E-3</v>
      </c>
      <c r="S160" s="54">
        <f t="shared" si="29"/>
        <v>0</v>
      </c>
      <c r="T160" s="56"/>
      <c r="V160" s="54">
        <f t="shared" si="31"/>
        <v>-7587.5</v>
      </c>
      <c r="W160" s="56">
        <f t="shared" si="34"/>
        <v>-1</v>
      </c>
    </row>
    <row r="161" spans="1:23" s="9" customFormat="1" ht="15" customHeight="1">
      <c r="A161" s="60"/>
      <c r="B161" s="51"/>
      <c r="C161" s="61" t="s">
        <v>145</v>
      </c>
      <c r="D161" s="62"/>
      <c r="E161" s="54">
        <v>21000</v>
      </c>
      <c r="F161" s="55">
        <v>8.399245793106554E-3</v>
      </c>
      <c r="G161" s="54">
        <v>5971.0499999999993</v>
      </c>
      <c r="H161" s="55">
        <v>5.1821435251305373E-3</v>
      </c>
      <c r="I161" s="54">
        <v>9900.6699999999983</v>
      </c>
      <c r="J161" s="55">
        <v>6.2131776016091942E-3</v>
      </c>
      <c r="K161" s="54">
        <v>11357.04</v>
      </c>
      <c r="L161" s="55">
        <v>6.7843311778584469E-3</v>
      </c>
      <c r="M161" s="54">
        <v>13673.380000000001</v>
      </c>
      <c r="N161" s="55">
        <v>7.8486733910611978E-3</v>
      </c>
      <c r="O161" s="54">
        <v>14123</v>
      </c>
      <c r="P161" s="55">
        <v>7.8486733910611978E-3</v>
      </c>
      <c r="Q161" s="54">
        <v>0</v>
      </c>
      <c r="R161" s="56">
        <v>7.8486733910611978E-3</v>
      </c>
      <c r="S161" s="54">
        <f t="shared" si="29"/>
        <v>15028.95</v>
      </c>
      <c r="T161" s="56">
        <f t="shared" si="33"/>
        <v>2.5169693772452084</v>
      </c>
      <c r="V161" s="54">
        <f t="shared" si="31"/>
        <v>11099.330000000002</v>
      </c>
      <c r="W161" s="56">
        <f t="shared" si="34"/>
        <v>1.1210685741470026</v>
      </c>
    </row>
    <row r="162" spans="1:23" s="9" customFormat="1" ht="15" customHeight="1">
      <c r="A162" s="60"/>
      <c r="B162" s="51"/>
      <c r="C162" s="61" t="s">
        <v>98</v>
      </c>
      <c r="D162" s="62"/>
      <c r="E162" s="54">
        <v>43147.93113952058</v>
      </c>
      <c r="F162" s="55">
        <v>1.7257622814517596E-2</v>
      </c>
      <c r="G162" s="54">
        <v>34683.120000000003</v>
      </c>
      <c r="H162" s="55">
        <v>1.3700560815494017E-2</v>
      </c>
      <c r="I162" s="54">
        <v>26175.41</v>
      </c>
      <c r="J162" s="55">
        <v>7.2946398032797902E-3</v>
      </c>
      <c r="K162" s="54">
        <v>13333.839999999997</v>
      </c>
      <c r="L162" s="55">
        <v>1.1267893790205766E-2</v>
      </c>
      <c r="M162" s="54">
        <v>22709.71</v>
      </c>
      <c r="N162" s="55">
        <v>1.1627664283053625E-2</v>
      </c>
      <c r="O162" s="54">
        <v>20130</v>
      </c>
      <c r="P162" s="55">
        <v>1.1627664283053625E-2</v>
      </c>
      <c r="Q162" s="54">
        <v>15517</v>
      </c>
      <c r="R162" s="56">
        <v>1.1627664283053625E-2</v>
      </c>
      <c r="S162" s="54">
        <f t="shared" si="29"/>
        <v>8464.8111395205779</v>
      </c>
      <c r="T162" s="56">
        <f t="shared" si="33"/>
        <v>0.24406140910969304</v>
      </c>
      <c r="V162" s="54">
        <f t="shared" si="31"/>
        <v>16972.521139520581</v>
      </c>
      <c r="W162" s="56">
        <f t="shared" si="34"/>
        <v>0.64841471975111686</v>
      </c>
    </row>
    <row r="163" spans="1:23" s="9" customFormat="1" ht="15" customHeight="1">
      <c r="A163" s="60"/>
      <c r="B163" s="51"/>
      <c r="C163" s="61" t="s">
        <v>207</v>
      </c>
      <c r="D163" s="62"/>
      <c r="E163" s="54">
        <v>-261438.91014475573</v>
      </c>
      <c r="F163" s="55">
        <v>-0.10456617458036675</v>
      </c>
      <c r="G163" s="54">
        <v>-221754.36500000002</v>
      </c>
      <c r="H163" s="55">
        <v>-0.11228207852451179</v>
      </c>
      <c r="I163" s="54">
        <v>-214518.91499999998</v>
      </c>
      <c r="J163" s="55">
        <v>-4.8737416950946216E-2</v>
      </c>
      <c r="K163" s="54">
        <v>-89086.910000000018</v>
      </c>
      <c r="L163" s="55">
        <v>-9.7407030527133467E-2</v>
      </c>
      <c r="M163" s="54">
        <v>-196317.56</v>
      </c>
      <c r="N163" s="55">
        <v>-9.8932043608314549E-2</v>
      </c>
      <c r="O163" s="54">
        <v>-164157</v>
      </c>
      <c r="P163" s="55">
        <v>-9.8932043608314549E-2</v>
      </c>
      <c r="Q163" s="54">
        <v>-105603</v>
      </c>
      <c r="R163" s="56">
        <v>-9.8932043608314549E-2</v>
      </c>
      <c r="S163" s="54">
        <f t="shared" si="29"/>
        <v>-39684.545144755713</v>
      </c>
      <c r="T163" s="56">
        <f t="shared" si="33"/>
        <v>0.17895722208108827</v>
      </c>
      <c r="V163" s="54">
        <f t="shared" si="31"/>
        <v>-46919.995144755754</v>
      </c>
      <c r="W163" s="56">
        <f t="shared" si="34"/>
        <v>0.21872194880696538</v>
      </c>
    </row>
    <row r="164" spans="1:23" s="9" customFormat="1" ht="15" customHeight="1">
      <c r="A164" s="60"/>
      <c r="B164" s="51"/>
      <c r="C164" s="61" t="s">
        <v>209</v>
      </c>
      <c r="D164" s="62"/>
      <c r="E164" s="54">
        <v>0</v>
      </c>
      <c r="F164" s="55">
        <v>0</v>
      </c>
      <c r="G164" s="54">
        <v>0</v>
      </c>
      <c r="H164" s="55">
        <v>0</v>
      </c>
      <c r="I164" s="54">
        <v>0</v>
      </c>
      <c r="J164" s="55">
        <v>0</v>
      </c>
      <c r="K164" s="54">
        <v>0</v>
      </c>
      <c r="L164" s="55">
        <v>0</v>
      </c>
      <c r="M164" s="54">
        <v>0</v>
      </c>
      <c r="N164" s="55">
        <v>0</v>
      </c>
      <c r="O164" s="54">
        <v>0</v>
      </c>
      <c r="P164" s="55">
        <v>0</v>
      </c>
      <c r="Q164" s="54">
        <v>0</v>
      </c>
      <c r="R164" s="56">
        <v>0</v>
      </c>
      <c r="S164" s="54">
        <f t="shared" si="29"/>
        <v>0</v>
      </c>
      <c r="T164" s="56"/>
      <c r="V164" s="54">
        <f t="shared" si="31"/>
        <v>0</v>
      </c>
      <c r="W164" s="56"/>
    </row>
    <row r="165" spans="1:23" s="9" customFormat="1" ht="5.0999999999999996" customHeight="1">
      <c r="A165" s="237"/>
      <c r="B165" s="51"/>
      <c r="C165" s="192"/>
      <c r="D165" s="238"/>
      <c r="E165" s="136"/>
      <c r="F165" s="276"/>
      <c r="G165" s="136"/>
      <c r="H165" s="276"/>
      <c r="I165" s="136"/>
      <c r="J165" s="276"/>
      <c r="K165" s="136"/>
      <c r="L165" s="276"/>
      <c r="M165" s="136"/>
      <c r="N165" s="276"/>
      <c r="O165" s="136"/>
      <c r="P165" s="276"/>
      <c r="Q165" s="136"/>
      <c r="R165" s="274"/>
      <c r="S165" s="136"/>
      <c r="T165" s="56"/>
      <c r="V165" s="136"/>
      <c r="W165" s="56"/>
    </row>
    <row r="166" spans="1:23" s="95" customFormat="1" ht="15" customHeight="1">
      <c r="A166" s="91"/>
      <c r="B166" s="92"/>
      <c r="C166" s="93" t="s">
        <v>100</v>
      </c>
      <c r="D166" s="94"/>
      <c r="E166" s="85">
        <f>SUM(E153:E165)</f>
        <v>261438.91014475591</v>
      </c>
      <c r="F166" s="86">
        <v>0.10456617458036682</v>
      </c>
      <c r="G166" s="85">
        <f>SUM(G153:G165)</f>
        <v>221754.36500000002</v>
      </c>
      <c r="H166" s="86">
        <v>0.11228206282210924</v>
      </c>
      <c r="I166" s="85">
        <f>SUM(I153:I165)</f>
        <v>214518.88499999995</v>
      </c>
      <c r="J166" s="86">
        <v>4.8737378655542486E-2</v>
      </c>
      <c r="K166" s="85">
        <f>SUM(K153:K165)</f>
        <v>89086.84000000004</v>
      </c>
      <c r="L166" s="86">
        <v>9.7407109914453116E-2</v>
      </c>
      <c r="M166" s="85">
        <f>SUM(M153:M165)</f>
        <v>196317.72000000003</v>
      </c>
      <c r="N166" s="86">
        <v>9.8932043608314632E-2</v>
      </c>
      <c r="O166" s="85">
        <f>SUM(O153:O165)</f>
        <v>164156</v>
      </c>
      <c r="P166" s="86">
        <v>9.8932043608314632E-2</v>
      </c>
      <c r="Q166" s="85">
        <f>SUM(Q153:Q165)</f>
        <v>105602</v>
      </c>
      <c r="R166" s="87">
        <v>9.8932043608314632E-2</v>
      </c>
      <c r="S166" s="85">
        <f t="shared" si="29"/>
        <v>39684.545144755888</v>
      </c>
      <c r="T166" s="56">
        <f t="shared" si="33"/>
        <v>0.17895722208108908</v>
      </c>
      <c r="U166" s="9"/>
      <c r="V166" s="85">
        <f t="shared" si="31"/>
        <v>46920.025144755957</v>
      </c>
      <c r="W166" s="56">
        <f t="shared" si="34"/>
        <v>0.21872211924258309</v>
      </c>
    </row>
    <row r="167" spans="1:23" s="9" customFormat="1" ht="5.0999999999999996" customHeight="1">
      <c r="A167" s="237"/>
      <c r="B167" s="106"/>
      <c r="C167" s="285"/>
      <c r="D167" s="238"/>
      <c r="E167" s="127"/>
      <c r="F167" s="282"/>
      <c r="G167" s="127"/>
      <c r="H167" s="282"/>
      <c r="I167" s="127"/>
      <c r="J167" s="282"/>
      <c r="K167" s="127"/>
      <c r="L167" s="282"/>
      <c r="M167" s="127"/>
      <c r="N167" s="282"/>
      <c r="O167" s="127"/>
      <c r="P167" s="282"/>
      <c r="Q167" s="127"/>
      <c r="R167" s="280"/>
      <c r="S167" s="127"/>
      <c r="T167" s="280"/>
      <c r="V167" s="127"/>
      <c r="W167" s="280"/>
    </row>
    <row r="168" spans="1:23" s="9" customFormat="1" ht="5.0999999999999996" customHeight="1">
      <c r="A168" s="237"/>
      <c r="B168" s="51"/>
      <c r="C168" s="192"/>
      <c r="D168" s="238"/>
      <c r="E168" s="198"/>
      <c r="F168" s="287"/>
      <c r="G168" s="198"/>
      <c r="H168" s="287"/>
      <c r="I168" s="198"/>
      <c r="J168" s="287"/>
      <c r="K168" s="198"/>
      <c r="L168" s="287"/>
      <c r="M168" s="198"/>
      <c r="N168" s="287"/>
      <c r="O168" s="198"/>
      <c r="P168" s="287"/>
      <c r="Q168" s="198"/>
      <c r="R168" s="286"/>
      <c r="S168" s="198"/>
      <c r="T168" s="286"/>
      <c r="V168" s="198"/>
      <c r="W168" s="286"/>
    </row>
    <row r="169" spans="1:23" s="9" customFormat="1" ht="15" customHeight="1">
      <c r="A169" s="60"/>
      <c r="B169" s="51"/>
      <c r="C169" s="61" t="s">
        <v>212</v>
      </c>
      <c r="D169" s="62"/>
      <c r="E169" s="54">
        <v>44499.703200000004</v>
      </c>
      <c r="F169" s="55">
        <v>1.7798283090337631E-2</v>
      </c>
      <c r="G169" s="54">
        <v>40719.060000000005</v>
      </c>
      <c r="H169" s="55">
        <v>2.8136088284266832E-2</v>
      </c>
      <c r="I169" s="54">
        <v>24232.170000000002</v>
      </c>
      <c r="J169" s="55">
        <v>1.3256867624168469E-2</v>
      </c>
      <c r="K169" s="54">
        <v>24232.170000000002</v>
      </c>
      <c r="L169" s="55">
        <v>4.0909536154677295E-2</v>
      </c>
      <c r="M169" s="54">
        <v>82450.52</v>
      </c>
      <c r="N169" s="55">
        <v>3.4882992849160875E-2</v>
      </c>
      <c r="O169" s="54">
        <v>44005</v>
      </c>
      <c r="P169" s="55">
        <v>3.4882992849160875E-2</v>
      </c>
      <c r="Q169" s="54">
        <v>31252</v>
      </c>
      <c r="R169" s="56">
        <v>3.4882992849160875E-2</v>
      </c>
      <c r="S169" s="54">
        <f t="shared" si="29"/>
        <v>3780.6431999999986</v>
      </c>
      <c r="T169" s="56">
        <f t="shared" ref="T169:T180" si="35">S169/G169</f>
        <v>9.284701562364156E-2</v>
      </c>
      <c r="V169" s="54">
        <f t="shared" si="31"/>
        <v>20267.533200000002</v>
      </c>
      <c r="W169" s="56">
        <f t="shared" ref="W169:W182" si="36">V169/I169</f>
        <v>0.83638952681497369</v>
      </c>
    </row>
    <row r="170" spans="1:23" s="9" customFormat="1" ht="15" customHeight="1">
      <c r="A170" s="60"/>
      <c r="B170" s="51"/>
      <c r="C170" s="61" t="s">
        <v>214</v>
      </c>
      <c r="D170" s="62"/>
      <c r="E170" s="54">
        <v>0</v>
      </c>
      <c r="F170" s="55">
        <v>0</v>
      </c>
      <c r="G170" s="54">
        <v>0</v>
      </c>
      <c r="H170" s="55">
        <v>1.2483410019156617E-3</v>
      </c>
      <c r="I170" s="54">
        <v>0</v>
      </c>
      <c r="J170" s="55">
        <v>0</v>
      </c>
      <c r="K170" s="54">
        <v>0</v>
      </c>
      <c r="L170" s="55">
        <v>5.0824952835745313E-3</v>
      </c>
      <c r="M170" s="54">
        <v>10243.44</v>
      </c>
      <c r="N170" s="55">
        <v>5.8138321415268125E-3</v>
      </c>
      <c r="O170" s="54">
        <v>6071</v>
      </c>
      <c r="P170" s="55">
        <v>5.8138321415268125E-3</v>
      </c>
      <c r="Q170" s="54">
        <v>0</v>
      </c>
      <c r="R170" s="56">
        <v>5.8138321415268125E-3</v>
      </c>
      <c r="S170" s="54">
        <f t="shared" si="29"/>
        <v>0</v>
      </c>
      <c r="T170" s="56"/>
      <c r="V170" s="54">
        <f t="shared" si="31"/>
        <v>0</v>
      </c>
      <c r="W170" s="56"/>
    </row>
    <row r="171" spans="1:23" s="9" customFormat="1" ht="15" customHeight="1">
      <c r="A171" s="60"/>
      <c r="B171" s="51"/>
      <c r="C171" s="61" t="s">
        <v>216</v>
      </c>
      <c r="D171" s="62"/>
      <c r="E171" s="54">
        <v>3099.9300000000003</v>
      </c>
      <c r="F171" s="55">
        <v>1.2398606672107048E-3</v>
      </c>
      <c r="G171" s="54">
        <v>5183.7700000000004</v>
      </c>
      <c r="H171" s="55">
        <v>3.1746437017563965E-3</v>
      </c>
      <c r="I171" s="54">
        <v>0</v>
      </c>
      <c r="J171" s="55">
        <v>0</v>
      </c>
      <c r="K171" s="54">
        <v>0</v>
      </c>
      <c r="L171" s="55">
        <v>1.0793400742495703E-3</v>
      </c>
      <c r="M171" s="54">
        <v>2175.3399999999997</v>
      </c>
      <c r="N171" s="55">
        <v>2.9069160707634063E-3</v>
      </c>
      <c r="O171" s="54">
        <v>1810</v>
      </c>
      <c r="P171" s="55">
        <v>2.9069160707634063E-3</v>
      </c>
      <c r="Q171" s="54">
        <v>0</v>
      </c>
      <c r="R171" s="56">
        <v>2.9069160707634063E-3</v>
      </c>
      <c r="S171" s="54">
        <f t="shared" si="29"/>
        <v>-2083.84</v>
      </c>
      <c r="T171" s="56">
        <f t="shared" si="35"/>
        <v>-0.40199314398594072</v>
      </c>
      <c r="V171" s="54">
        <f t="shared" si="31"/>
        <v>3099.9300000000003</v>
      </c>
      <c r="W171" s="56"/>
    </row>
    <row r="172" spans="1:23" s="63" customFormat="1" ht="15" customHeight="1">
      <c r="A172" s="60"/>
      <c r="B172" s="193"/>
      <c r="C172" s="290" t="s">
        <v>108</v>
      </c>
      <c r="D172" s="291"/>
      <c r="E172" s="54">
        <v>2600.27</v>
      </c>
      <c r="F172" s="55">
        <v>1.0400146123067228E-3</v>
      </c>
      <c r="G172" s="54">
        <v>2699.27</v>
      </c>
      <c r="H172" s="55">
        <v>1.6520550053486045E-3</v>
      </c>
      <c r="I172" s="54">
        <v>3571.36</v>
      </c>
      <c r="J172" s="55">
        <v>1.9538096158226979E-3</v>
      </c>
      <c r="K172" s="54">
        <v>3571.36</v>
      </c>
      <c r="L172" s="55">
        <v>1.9627373585344009E-3</v>
      </c>
      <c r="M172" s="54">
        <v>3955.77</v>
      </c>
      <c r="N172" s="55">
        <v>2.0348412495343844E-3</v>
      </c>
      <c r="O172" s="54">
        <v>3723</v>
      </c>
      <c r="P172" s="55">
        <v>2.0348412495343844E-3</v>
      </c>
      <c r="Q172" s="54">
        <v>0</v>
      </c>
      <c r="R172" s="56">
        <v>2.0348412495343844E-3</v>
      </c>
      <c r="S172" s="54">
        <f t="shared" si="29"/>
        <v>-99</v>
      </c>
      <c r="T172" s="56">
        <f t="shared" si="35"/>
        <v>-3.6676582927976827E-2</v>
      </c>
      <c r="U172" s="9"/>
      <c r="V172" s="54">
        <f t="shared" si="31"/>
        <v>-971.09000000000015</v>
      </c>
      <c r="W172" s="56">
        <f t="shared" si="36"/>
        <v>-0.27191042068007709</v>
      </c>
    </row>
    <row r="173" spans="1:23" s="63" customFormat="1" ht="15" customHeight="1">
      <c r="A173" s="60"/>
      <c r="B173" s="193"/>
      <c r="C173" s="290" t="s">
        <v>165</v>
      </c>
      <c r="D173" s="291"/>
      <c r="E173" s="54">
        <v>0</v>
      </c>
      <c r="F173" s="55">
        <v>0</v>
      </c>
      <c r="G173" s="54">
        <v>0</v>
      </c>
      <c r="H173" s="55">
        <v>2.2957906998710502E-3</v>
      </c>
      <c r="I173" s="54">
        <v>163.13</v>
      </c>
      <c r="J173" s="55">
        <v>8.9244703034462123E-5</v>
      </c>
      <c r="K173" s="54">
        <v>163.13</v>
      </c>
      <c r="L173" s="55">
        <v>6.4748992527777684E-3</v>
      </c>
      <c r="M173" s="54">
        <v>13049.74</v>
      </c>
      <c r="N173" s="55">
        <v>6.3952153556794938E-3</v>
      </c>
      <c r="O173" s="54">
        <v>14667</v>
      </c>
      <c r="P173" s="55">
        <v>6.3952153556794938E-3</v>
      </c>
      <c r="Q173" s="54">
        <v>0</v>
      </c>
      <c r="R173" s="56">
        <v>6.3952153556794938E-3</v>
      </c>
      <c r="S173" s="54">
        <f t="shared" si="29"/>
        <v>0</v>
      </c>
      <c r="T173" s="56"/>
      <c r="U173" s="9"/>
      <c r="V173" s="54">
        <f t="shared" si="31"/>
        <v>-163.13</v>
      </c>
      <c r="W173" s="56">
        <f t="shared" si="36"/>
        <v>-1</v>
      </c>
    </row>
    <row r="174" spans="1:23" s="63" customFormat="1" ht="15" customHeight="1">
      <c r="A174" s="60"/>
      <c r="B174" s="193"/>
      <c r="C174" s="290" t="s">
        <v>220</v>
      </c>
      <c r="D174" s="291"/>
      <c r="E174" s="54">
        <v>136343.95500000002</v>
      </c>
      <c r="F174" s="55">
        <v>5.4532685259488539E-2</v>
      </c>
      <c r="G174" s="54">
        <v>121972.40999999999</v>
      </c>
      <c r="H174" s="55">
        <v>6.5057524233805702E-2</v>
      </c>
      <c r="I174" s="54">
        <v>81292.340000000011</v>
      </c>
      <c r="J174" s="55">
        <v>4.4473185448884497E-2</v>
      </c>
      <c r="K174" s="54">
        <v>81292.340000000011</v>
      </c>
      <c r="L174" s="55">
        <v>5.5935928320236437E-2</v>
      </c>
      <c r="M174" s="54">
        <v>112735.23999999998</v>
      </c>
      <c r="N174" s="55">
        <v>7.5579817839848559E-2</v>
      </c>
      <c r="O174" s="54">
        <v>106894</v>
      </c>
      <c r="P174" s="55">
        <v>7.5579817839848559E-2</v>
      </c>
      <c r="Q174" s="54">
        <v>43080</v>
      </c>
      <c r="R174" s="56">
        <v>7.5579817839848559E-2</v>
      </c>
      <c r="S174" s="54">
        <f t="shared" si="29"/>
        <v>14371.545000000027</v>
      </c>
      <c r="T174" s="56">
        <f t="shared" si="35"/>
        <v>0.11782619528465518</v>
      </c>
      <c r="U174" s="9"/>
      <c r="V174" s="54">
        <f t="shared" si="31"/>
        <v>55051.615000000005</v>
      </c>
      <c r="W174" s="56">
        <f t="shared" si="36"/>
        <v>0.67720544149670192</v>
      </c>
    </row>
    <row r="175" spans="1:23" s="63" customFormat="1" ht="15" customHeight="1">
      <c r="A175" s="60"/>
      <c r="B175" s="193"/>
      <c r="C175" s="290" t="s">
        <v>222</v>
      </c>
      <c r="D175" s="291"/>
      <c r="E175" s="54">
        <v>0</v>
      </c>
      <c r="F175" s="55">
        <v>0</v>
      </c>
      <c r="G175" s="54">
        <v>0</v>
      </c>
      <c r="H175" s="55">
        <v>0</v>
      </c>
      <c r="I175" s="54">
        <v>0</v>
      </c>
      <c r="J175" s="55">
        <v>0</v>
      </c>
      <c r="K175" s="54">
        <v>0</v>
      </c>
      <c r="L175" s="55">
        <v>0</v>
      </c>
      <c r="M175" s="54">
        <v>0</v>
      </c>
      <c r="N175" s="55">
        <v>0</v>
      </c>
      <c r="O175" s="54">
        <v>0</v>
      </c>
      <c r="P175" s="55">
        <v>0</v>
      </c>
      <c r="Q175" s="54">
        <v>1605</v>
      </c>
      <c r="R175" s="56">
        <v>0</v>
      </c>
      <c r="S175" s="54">
        <f t="shared" si="29"/>
        <v>0</v>
      </c>
      <c r="T175" s="56"/>
      <c r="U175" s="9"/>
      <c r="V175" s="54">
        <f t="shared" si="31"/>
        <v>0</v>
      </c>
      <c r="W175" s="56"/>
    </row>
    <row r="176" spans="1:23" s="63" customFormat="1" ht="15" customHeight="1">
      <c r="A176" s="60"/>
      <c r="B176" s="193"/>
      <c r="C176" s="290" t="s">
        <v>207</v>
      </c>
      <c r="D176" s="291"/>
      <c r="E176" s="54">
        <v>-93271.929099999979</v>
      </c>
      <c r="F176" s="55">
        <v>-3.7305421814671787E-2</v>
      </c>
      <c r="G176" s="54">
        <v>-85287.255000000005</v>
      </c>
      <c r="H176" s="55">
        <v>-5.078223454881757E-2</v>
      </c>
      <c r="I176" s="54">
        <v>-54629.53</v>
      </c>
      <c r="J176" s="55">
        <v>-2.9886570108270949E-2</v>
      </c>
      <c r="K176" s="54">
        <v>-54629.53</v>
      </c>
      <c r="L176" s="55">
        <v>-5.5722669171177817E-2</v>
      </c>
      <c r="M176" s="54">
        <v>-112305.43000000001</v>
      </c>
      <c r="N176" s="55">
        <v>-6.380680775325677E-2</v>
      </c>
      <c r="O176" s="54">
        <v>-88585</v>
      </c>
      <c r="P176" s="55">
        <v>-6.380680775325677E-2</v>
      </c>
      <c r="Q176" s="54">
        <v>-37969</v>
      </c>
      <c r="R176" s="56">
        <v>-6.380680775325677E-2</v>
      </c>
      <c r="S176" s="54">
        <f t="shared" si="29"/>
        <v>-7984.6740999999747</v>
      </c>
      <c r="T176" s="56">
        <f t="shared" si="35"/>
        <v>9.3620953095512036E-2</v>
      </c>
      <c r="U176" s="9"/>
      <c r="V176" s="54">
        <f t="shared" si="31"/>
        <v>-38642.399099999981</v>
      </c>
      <c r="W176" s="56">
        <f t="shared" si="36"/>
        <v>0.70735368032637258</v>
      </c>
    </row>
    <row r="177" spans="1:23" s="63" customFormat="1" ht="15" customHeight="1">
      <c r="A177" s="60"/>
      <c r="B177" s="193"/>
      <c r="C177" s="290" t="s">
        <v>209</v>
      </c>
      <c r="D177" s="291"/>
      <c r="E177" s="54">
        <v>0</v>
      </c>
      <c r="F177" s="55">
        <v>0</v>
      </c>
      <c r="G177" s="54">
        <v>0</v>
      </c>
      <c r="H177" s="55">
        <v>0</v>
      </c>
      <c r="I177" s="54">
        <v>0</v>
      </c>
      <c r="J177" s="55">
        <v>0</v>
      </c>
      <c r="K177" s="54">
        <v>0</v>
      </c>
      <c r="L177" s="55">
        <v>0</v>
      </c>
      <c r="M177" s="54">
        <v>0</v>
      </c>
      <c r="N177" s="55">
        <v>0</v>
      </c>
      <c r="O177" s="54"/>
      <c r="P177" s="55">
        <v>0</v>
      </c>
      <c r="Q177" s="54"/>
      <c r="R177" s="56">
        <v>0</v>
      </c>
      <c r="S177" s="54">
        <f t="shared" si="29"/>
        <v>0</v>
      </c>
      <c r="T177" s="56"/>
      <c r="U177" s="9"/>
      <c r="V177" s="54">
        <f t="shared" si="31"/>
        <v>0</v>
      </c>
      <c r="W177" s="56"/>
    </row>
    <row r="178" spans="1:23" s="63" customFormat="1" ht="15" customHeight="1">
      <c r="A178" s="60"/>
      <c r="B178" s="193"/>
      <c r="C178" s="290" t="s">
        <v>226</v>
      </c>
      <c r="D178" s="291"/>
      <c r="E178" s="54">
        <v>31500</v>
      </c>
      <c r="F178" s="55">
        <v>1.259886868965983E-2</v>
      </c>
      <c r="G178" s="54">
        <v>43358.76</v>
      </c>
      <c r="H178" s="55">
        <v>2.0956907969987847E-2</v>
      </c>
      <c r="I178" s="54">
        <v>21481.719999999998</v>
      </c>
      <c r="J178" s="55">
        <v>1.1752159149570684E-2</v>
      </c>
      <c r="K178" s="54">
        <v>21481.719999999998</v>
      </c>
      <c r="L178" s="55">
        <v>1.2508524089402385E-2</v>
      </c>
      <c r="M178" s="54">
        <v>25210.12</v>
      </c>
      <c r="N178" s="55">
        <v>1.1918355890129967E-2</v>
      </c>
      <c r="O178" s="54">
        <v>25219</v>
      </c>
      <c r="P178" s="55">
        <v>1.1918355890129967E-2</v>
      </c>
      <c r="Q178" s="54">
        <v>19925</v>
      </c>
      <c r="R178" s="56">
        <v>1.1918355890129967E-2</v>
      </c>
      <c r="S178" s="54">
        <f t="shared" si="29"/>
        <v>-11858.760000000002</v>
      </c>
      <c r="T178" s="56">
        <f t="shared" si="35"/>
        <v>-0.27350320904011094</v>
      </c>
      <c r="U178" s="9"/>
      <c r="V178" s="54">
        <f t="shared" si="31"/>
        <v>10018.280000000002</v>
      </c>
      <c r="W178" s="56">
        <f t="shared" si="36"/>
        <v>0.46636302865878543</v>
      </c>
    </row>
    <row r="179" spans="1:23" s="63" customFormat="1" ht="15" customHeight="1">
      <c r="A179" s="60"/>
      <c r="B179" s="193"/>
      <c r="C179" s="290" t="s">
        <v>228</v>
      </c>
      <c r="D179" s="291"/>
      <c r="E179" s="54">
        <v>5000</v>
      </c>
      <c r="F179" s="55">
        <v>1.9998204269301317E-3</v>
      </c>
      <c r="G179" s="54">
        <v>4386.25</v>
      </c>
      <c r="H179" s="55">
        <v>7.0709802925112636E-3</v>
      </c>
      <c r="I179" s="54">
        <v>11382.170000000002</v>
      </c>
      <c r="J179" s="55">
        <v>6.2269256515525284E-3</v>
      </c>
      <c r="K179" s="54">
        <v>11382.170000000002</v>
      </c>
      <c r="L179" s="55">
        <v>1.2177717128511824E-2</v>
      </c>
      <c r="M179" s="54">
        <v>24543.4</v>
      </c>
      <c r="N179" s="55">
        <v>2.9069160707634063E-3</v>
      </c>
      <c r="O179" s="54">
        <v>7733</v>
      </c>
      <c r="P179" s="55">
        <v>2.9069160707634063E-3</v>
      </c>
      <c r="Q179" s="54">
        <v>3717</v>
      </c>
      <c r="R179" s="56">
        <v>2.9069160707634063E-3</v>
      </c>
      <c r="S179" s="54">
        <f t="shared" si="29"/>
        <v>613.75</v>
      </c>
      <c r="T179" s="56"/>
      <c r="U179" s="9"/>
      <c r="V179" s="54">
        <f t="shared" si="31"/>
        <v>-6382.1700000000019</v>
      </c>
      <c r="W179" s="56">
        <f t="shared" si="36"/>
        <v>-0.5607164538923598</v>
      </c>
    </row>
    <row r="180" spans="1:23" s="63" customFormat="1" ht="15" customHeight="1">
      <c r="A180" s="60"/>
      <c r="B180" s="193"/>
      <c r="C180" s="290" t="s">
        <v>230</v>
      </c>
      <c r="D180" s="291"/>
      <c r="E180" s="54">
        <v>999.75199999999995</v>
      </c>
      <c r="F180" s="55">
        <v>3.9986489429285059E-4</v>
      </c>
      <c r="G180" s="54">
        <v>1170.68</v>
      </c>
      <c r="H180" s="55">
        <v>3.3551480530858028E-3</v>
      </c>
      <c r="I180" s="54">
        <v>7607.42</v>
      </c>
      <c r="J180" s="55">
        <v>4.1618460047718256E-3</v>
      </c>
      <c r="K180" s="54">
        <v>7607.42</v>
      </c>
      <c r="L180" s="55">
        <v>0</v>
      </c>
      <c r="M180" s="54">
        <v>0</v>
      </c>
      <c r="N180" s="55">
        <v>0</v>
      </c>
      <c r="O180" s="54">
        <v>1420</v>
      </c>
      <c r="P180" s="55">
        <v>0</v>
      </c>
      <c r="Q180" s="54">
        <v>0</v>
      </c>
      <c r="R180" s="56">
        <v>0</v>
      </c>
      <c r="S180" s="54">
        <f t="shared" si="29"/>
        <v>-170.92800000000011</v>
      </c>
      <c r="T180" s="56">
        <f t="shared" si="35"/>
        <v>-0.14600744866231602</v>
      </c>
      <c r="U180" s="9"/>
      <c r="V180" s="54">
        <f t="shared" si="31"/>
        <v>-6607.6679999999997</v>
      </c>
      <c r="W180" s="56">
        <f t="shared" si="36"/>
        <v>-0.86858198968901412</v>
      </c>
    </row>
    <row r="181" spans="1:23" s="9" customFormat="1" ht="5.0999999999999996" customHeight="1">
      <c r="A181" s="237"/>
      <c r="B181" s="106"/>
      <c r="C181" s="285"/>
      <c r="D181" s="238"/>
      <c r="E181" s="292"/>
      <c r="F181" s="295"/>
      <c r="G181" s="292"/>
      <c r="H181" s="295"/>
      <c r="I181" s="292"/>
      <c r="J181" s="295"/>
      <c r="K181" s="292"/>
      <c r="L181" s="295"/>
      <c r="M181" s="292"/>
      <c r="N181" s="295"/>
      <c r="O181" s="292"/>
      <c r="P181" s="295"/>
      <c r="Q181" s="292"/>
      <c r="R181" s="293"/>
      <c r="S181" s="292"/>
      <c r="T181" s="293"/>
      <c r="V181" s="292"/>
      <c r="W181" s="293"/>
    </row>
    <row r="182" spans="1:23" s="98" customFormat="1" ht="15" customHeight="1">
      <c r="A182" s="91"/>
      <c r="B182" s="201"/>
      <c r="C182" s="298" t="s">
        <v>121</v>
      </c>
      <c r="D182" s="299"/>
      <c r="E182" s="85">
        <f>SUM(E169:E181)</f>
        <v>130771.68110000003</v>
      </c>
      <c r="F182" s="86">
        <v>5.230397582555462E-2</v>
      </c>
      <c r="G182" s="85">
        <f>SUM(G169:G181)</f>
        <v>134202.94499999998</v>
      </c>
      <c r="H182" s="86">
        <v>8.2165244693731598E-2</v>
      </c>
      <c r="I182" s="85">
        <f>SUM(I169:I181)</f>
        <v>95100.780000000013</v>
      </c>
      <c r="J182" s="86">
        <v>5.2027468089534214E-2</v>
      </c>
      <c r="K182" s="85">
        <f>SUM(K169:K181)</f>
        <v>95100.780000000013</v>
      </c>
      <c r="L182" s="86">
        <v>8.0408508490786401E-2</v>
      </c>
      <c r="M182" s="85">
        <f>SUM(M169:M181)</f>
        <v>162058.13999999998</v>
      </c>
      <c r="N182" s="86">
        <v>7.8632079714150135E-2</v>
      </c>
      <c r="O182" s="85">
        <f>SUM(O169:O181)</f>
        <v>122957</v>
      </c>
      <c r="P182" s="86">
        <v>7.8632079714150135E-2</v>
      </c>
      <c r="Q182" s="85">
        <f>SUM(Q169:Q181)</f>
        <v>61610</v>
      </c>
      <c r="R182" s="87">
        <v>7.8632079714150135E-2</v>
      </c>
      <c r="S182" s="85">
        <f t="shared" si="29"/>
        <v>-3431.2638999999472</v>
      </c>
      <c r="T182" s="56">
        <f t="shared" ref="T182" si="37">S182/G182</f>
        <v>-2.5567724314842329E-2</v>
      </c>
      <c r="U182" s="9"/>
      <c r="V182" s="85">
        <f t="shared" si="31"/>
        <v>35670.901100000017</v>
      </c>
      <c r="W182" s="56">
        <f t="shared" si="36"/>
        <v>0.37508526323338265</v>
      </c>
    </row>
    <row r="183" spans="1:23" s="63" customFormat="1" ht="5.0999999999999996" customHeight="1">
      <c r="A183" s="305"/>
      <c r="B183" s="240"/>
      <c r="C183" s="306"/>
      <c r="D183" s="307"/>
      <c r="E183" s="241"/>
      <c r="F183" s="301"/>
      <c r="G183" s="241"/>
      <c r="H183" s="301"/>
      <c r="I183" s="241"/>
      <c r="J183" s="301"/>
      <c r="K183" s="241"/>
      <c r="L183" s="301"/>
      <c r="M183" s="241"/>
      <c r="N183" s="301"/>
      <c r="O183" s="241"/>
      <c r="P183" s="301"/>
      <c r="Q183" s="241"/>
      <c r="R183" s="300"/>
      <c r="S183" s="241">
        <f t="shared" si="29"/>
        <v>0</v>
      </c>
      <c r="T183" s="300"/>
      <c r="U183" s="9"/>
      <c r="V183" s="241">
        <f t="shared" si="31"/>
        <v>0</v>
      </c>
      <c r="W183" s="300"/>
    </row>
    <row r="184" spans="1:23" s="63" customFormat="1" ht="5.0999999999999996" customHeight="1">
      <c r="A184" s="305"/>
      <c r="B184" s="193"/>
      <c r="C184" s="312"/>
      <c r="D184" s="307"/>
      <c r="E184" s="190"/>
      <c r="F184" s="309"/>
      <c r="G184" s="190"/>
      <c r="H184" s="309"/>
      <c r="I184" s="190"/>
      <c r="J184" s="309"/>
      <c r="K184" s="190"/>
      <c r="L184" s="309"/>
      <c r="M184" s="190"/>
      <c r="N184" s="309"/>
      <c r="O184" s="190"/>
      <c r="P184" s="309"/>
      <c r="Q184" s="190"/>
      <c r="R184" s="308"/>
      <c r="S184" s="190">
        <f t="shared" si="29"/>
        <v>0</v>
      </c>
      <c r="T184" s="308"/>
      <c r="U184" s="9"/>
      <c r="V184" s="190">
        <f t="shared" si="31"/>
        <v>0</v>
      </c>
      <c r="W184" s="308"/>
    </row>
    <row r="185" spans="1:23" s="98" customFormat="1" ht="15" customHeight="1">
      <c r="A185" s="91"/>
      <c r="B185" s="201"/>
      <c r="C185" s="298" t="s">
        <v>233</v>
      </c>
      <c r="D185" s="299"/>
      <c r="E185" s="85">
        <f>E182+E166</f>
        <v>392210.59124475595</v>
      </c>
      <c r="F185" s="86">
        <v>0.15687015040592145</v>
      </c>
      <c r="G185" s="85">
        <f>G182+G166</f>
        <v>355957.31</v>
      </c>
      <c r="H185" s="86">
        <v>0.19444730751584083</v>
      </c>
      <c r="I185" s="85">
        <f>I182+I166</f>
        <v>309619.66499999998</v>
      </c>
      <c r="J185" s="86">
        <v>0.1007648467450767</v>
      </c>
      <c r="K185" s="85">
        <f>K182+K166</f>
        <v>184187.62000000005</v>
      </c>
      <c r="L185" s="86">
        <v>0.17781561840523949</v>
      </c>
      <c r="M185" s="85">
        <f>M182+M166</f>
        <v>358375.86</v>
      </c>
      <c r="N185" s="86">
        <v>0.1775641233224648</v>
      </c>
      <c r="O185" s="85">
        <f>O182+O166</f>
        <v>287113</v>
      </c>
      <c r="P185" s="86">
        <v>0.1775641233224648</v>
      </c>
      <c r="Q185" s="85">
        <f>Q182+Q166</f>
        <v>167212</v>
      </c>
      <c r="R185" s="87">
        <v>0.1775641233224648</v>
      </c>
      <c r="S185" s="85">
        <f t="shared" si="29"/>
        <v>36253.281244755955</v>
      </c>
      <c r="T185" s="56">
        <f t="shared" ref="T185" si="38">S185/G185</f>
        <v>0.10184727276637739</v>
      </c>
      <c r="U185" s="9"/>
      <c r="V185" s="85">
        <f t="shared" si="31"/>
        <v>82590.926244755974</v>
      </c>
      <c r="W185" s="56">
        <f t="shared" ref="W185" si="39">V185/I185</f>
        <v>0.26674961438497768</v>
      </c>
    </row>
    <row r="186" spans="1:23" s="9" customFormat="1" ht="5.0999999999999996" customHeight="1">
      <c r="A186" s="234"/>
      <c r="B186" s="106"/>
      <c r="C186" s="285"/>
      <c r="D186" s="238"/>
      <c r="E186" s="292"/>
      <c r="F186" s="295"/>
      <c r="G186" s="292"/>
      <c r="H186" s="295"/>
      <c r="I186" s="292"/>
      <c r="J186" s="295"/>
      <c r="K186" s="292"/>
      <c r="L186" s="295"/>
      <c r="M186" s="292"/>
      <c r="N186" s="295"/>
      <c r="O186" s="292"/>
      <c r="P186" s="295"/>
      <c r="Q186" s="292"/>
      <c r="R186" s="293"/>
      <c r="S186" s="292"/>
      <c r="T186" s="293"/>
      <c r="V186" s="292"/>
      <c r="W186" s="293"/>
    </row>
    <row r="187" spans="1:23" s="9" customFormat="1" ht="15" customHeight="1">
      <c r="A187" s="234"/>
      <c r="C187" s="213"/>
      <c r="D187" s="238"/>
      <c r="E187" s="314"/>
      <c r="F187" s="231"/>
      <c r="G187" s="314"/>
      <c r="H187" s="231"/>
      <c r="I187" s="314"/>
      <c r="J187" s="231"/>
      <c r="K187" s="314"/>
      <c r="L187" s="231"/>
      <c r="M187" s="315"/>
      <c r="N187" s="231"/>
      <c r="O187" s="315"/>
      <c r="P187" s="231"/>
      <c r="Q187" s="315"/>
      <c r="R187" s="231"/>
      <c r="S187" s="315"/>
      <c r="T187" s="231"/>
      <c r="V187" s="315"/>
      <c r="W187" s="231"/>
    </row>
    <row r="188" spans="1:23" s="9" customFormat="1">
      <c r="A188" s="37"/>
      <c r="B188" s="809" t="s">
        <v>234</v>
      </c>
      <c r="C188" s="810"/>
      <c r="D188" s="38"/>
    </row>
    <row r="189" spans="1:23" s="9" customFormat="1" ht="15" customHeight="1">
      <c r="A189" s="37"/>
      <c r="B189" s="811"/>
      <c r="C189" s="812"/>
      <c r="D189" s="38"/>
      <c r="E189" s="39" t="str">
        <f>E151</f>
        <v>Budget 2023</v>
      </c>
      <c r="F189" s="260" t="s">
        <v>18</v>
      </c>
      <c r="G189" s="39" t="str">
        <f>G$11</f>
        <v>Forecast 2022</v>
      </c>
      <c r="H189" s="40" t="str">
        <f>H$11</f>
        <v>%</v>
      </c>
      <c r="I189" s="39" t="str">
        <f>I11</f>
        <v>Actual 2021</v>
      </c>
      <c r="J189" s="260" t="s">
        <v>18</v>
      </c>
      <c r="K189" s="39" t="str">
        <f>K11</f>
        <v>Actual 2020</v>
      </c>
      <c r="L189" s="260" t="s">
        <v>18</v>
      </c>
      <c r="M189" s="39" t="str">
        <f>M11</f>
        <v>Actual 2019</v>
      </c>
      <c r="N189" s="260" t="s">
        <v>18</v>
      </c>
      <c r="O189" s="39" t="str">
        <f>O11</f>
        <v>Actual 2018</v>
      </c>
      <c r="P189" s="260" t="s">
        <v>18</v>
      </c>
      <c r="Q189" s="39" t="str">
        <f>Q11</f>
        <v>Actual 2017</v>
      </c>
      <c r="R189" s="260" t="s">
        <v>18</v>
      </c>
      <c r="S189" s="39" t="str">
        <f>S11</f>
        <v>2023/2022</v>
      </c>
      <c r="T189" s="260"/>
      <c r="V189" s="39" t="str">
        <f>V11</f>
        <v>2023/2021</v>
      </c>
      <c r="W189" s="260"/>
    </row>
    <row r="190" spans="1:23" s="9" customFormat="1" ht="5.0999999999999996" customHeight="1">
      <c r="A190" s="5"/>
      <c r="B190" s="51"/>
      <c r="C190" s="271"/>
      <c r="D190" s="269"/>
      <c r="E190" s="317"/>
      <c r="F190" s="4"/>
      <c r="G190" s="317"/>
      <c r="H190" s="4"/>
      <c r="I190" s="317"/>
      <c r="J190" s="4"/>
      <c r="K190" s="317"/>
      <c r="L190" s="4"/>
      <c r="M190" s="318"/>
      <c r="N190" s="4"/>
      <c r="O190" s="318"/>
      <c r="P190" s="4"/>
      <c r="Q190" s="318"/>
      <c r="R190" s="265"/>
      <c r="S190" s="318"/>
      <c r="T190" s="265"/>
      <c r="V190" s="318"/>
      <c r="W190" s="265"/>
    </row>
    <row r="191" spans="1:23" s="9" customFormat="1" ht="15" customHeight="1">
      <c r="A191" s="60"/>
      <c r="B191" s="51"/>
      <c r="C191" s="61" t="s">
        <v>195</v>
      </c>
      <c r="D191" s="62"/>
      <c r="E191" s="54">
        <v>54855.857142857145</v>
      </c>
      <c r="F191" s="55">
        <v>2.1940372730209379E-2</v>
      </c>
      <c r="G191" s="54">
        <v>50863.15</v>
      </c>
      <c r="H191" s="55">
        <v>2.5855131120661734E-2</v>
      </c>
      <c r="I191" s="54">
        <v>49397.150000000009</v>
      </c>
      <c r="J191" s="55">
        <v>1.9202546359868688E-2</v>
      </c>
      <c r="K191" s="54">
        <v>35100.25</v>
      </c>
      <c r="L191" s="55">
        <v>2.4575049353360013E-2</v>
      </c>
      <c r="M191" s="54">
        <v>49529.420000000006</v>
      </c>
      <c r="N191" s="55">
        <v>2.4418094994412613E-2</v>
      </c>
      <c r="O191" s="54">
        <v>49988</v>
      </c>
      <c r="P191" s="55">
        <v>2.4418094994412613E-2</v>
      </c>
      <c r="Q191" s="54">
        <v>49022</v>
      </c>
      <c r="R191" s="56">
        <v>2.4418094994412613E-2</v>
      </c>
      <c r="S191" s="54">
        <f t="shared" si="29"/>
        <v>3992.7071428571435</v>
      </c>
      <c r="T191" s="56">
        <f t="shared" ref="T191:T196" si="40">S191/G191</f>
        <v>7.8499014372038364E-2</v>
      </c>
      <c r="V191" s="54">
        <f t="shared" si="31"/>
        <v>5458.7071428571362</v>
      </c>
      <c r="W191" s="56">
        <f t="shared" ref="W191:W196" si="41">V191/I191</f>
        <v>0.11050651996840173</v>
      </c>
    </row>
    <row r="192" spans="1:23" s="9" customFormat="1" ht="15" customHeight="1">
      <c r="A192" s="60"/>
      <c r="B192" s="51"/>
      <c r="C192" s="61" t="s">
        <v>86</v>
      </c>
      <c r="D192" s="62"/>
      <c r="E192" s="54">
        <v>986.39840000000004</v>
      </c>
      <c r="F192" s="55">
        <v>3.945239338822398E-4</v>
      </c>
      <c r="G192" s="54">
        <v>883.84</v>
      </c>
      <c r="H192" s="55">
        <v>1.0633562317282263E-3</v>
      </c>
      <c r="I192" s="54">
        <v>2031.58</v>
      </c>
      <c r="J192" s="55">
        <v>3.0089245797188847E-4</v>
      </c>
      <c r="K192" s="54">
        <v>550</v>
      </c>
      <c r="L192" s="55">
        <v>3.2310639088662941E-4</v>
      </c>
      <c r="M192" s="54">
        <v>651.20000000000005</v>
      </c>
      <c r="N192" s="55">
        <v>2.9069160707634063E-4</v>
      </c>
      <c r="O192" s="54">
        <v>546</v>
      </c>
      <c r="P192" s="55">
        <v>2.9069160707634063E-4</v>
      </c>
      <c r="Q192" s="54">
        <v>1064</v>
      </c>
      <c r="R192" s="56">
        <v>2.9069160707634063E-4</v>
      </c>
      <c r="S192" s="54">
        <f t="shared" si="29"/>
        <v>102.55840000000001</v>
      </c>
      <c r="T192" s="56">
        <f t="shared" si="40"/>
        <v>0.11603729181752354</v>
      </c>
      <c r="V192" s="54">
        <f t="shared" si="31"/>
        <v>-1045.1815999999999</v>
      </c>
      <c r="W192" s="56">
        <f t="shared" si="41"/>
        <v>-0.51446736037960594</v>
      </c>
    </row>
    <row r="193" spans="1:23" s="9" customFormat="1" ht="15" customHeight="1">
      <c r="A193" s="60"/>
      <c r="B193" s="51"/>
      <c r="C193" s="61" t="s">
        <v>88</v>
      </c>
      <c r="D193" s="62"/>
      <c r="E193" s="54">
        <v>771.68800000000022</v>
      </c>
      <c r="F193" s="55">
        <v>3.0864748512337198E-4</v>
      </c>
      <c r="G193" s="54">
        <v>729.1</v>
      </c>
      <c r="H193" s="55">
        <v>8.6350128633558211E-4</v>
      </c>
      <c r="I193" s="54">
        <v>1649.7500000000005</v>
      </c>
      <c r="J193" s="55">
        <v>3.6506461309934767E-4</v>
      </c>
      <c r="K193" s="54">
        <v>667.30000000000007</v>
      </c>
      <c r="L193" s="55">
        <v>4.9061363530205639E-4</v>
      </c>
      <c r="M193" s="54">
        <v>988.80000000000007</v>
      </c>
      <c r="N193" s="55">
        <v>5.5812788558657397E-4</v>
      </c>
      <c r="O193" s="54">
        <v>986</v>
      </c>
      <c r="P193" s="55">
        <v>5.5812788558657397E-4</v>
      </c>
      <c r="Q193" s="54">
        <v>548</v>
      </c>
      <c r="R193" s="56">
        <v>5.5812788558657397E-4</v>
      </c>
      <c r="S193" s="54">
        <f t="shared" si="29"/>
        <v>42.588000000000193</v>
      </c>
      <c r="T193" s="56">
        <f t="shared" si="40"/>
        <v>5.8411740501989017E-2</v>
      </c>
      <c r="V193" s="54">
        <f t="shared" si="31"/>
        <v>-878.06200000000024</v>
      </c>
      <c r="W193" s="56">
        <f t="shared" si="41"/>
        <v>-0.53223943021669951</v>
      </c>
    </row>
    <row r="194" spans="1:23" s="9" customFormat="1" ht="15" customHeight="1">
      <c r="A194" s="60"/>
      <c r="B194" s="51"/>
      <c r="C194" s="61" t="s">
        <v>92</v>
      </c>
      <c r="D194" s="62"/>
      <c r="E194" s="54">
        <v>6052.9920000000011</v>
      </c>
      <c r="F194" s="55">
        <v>2.4209794091289349E-3</v>
      </c>
      <c r="G194" s="54">
        <v>5470.0400000000009</v>
      </c>
      <c r="H194" s="55">
        <v>1.8795566474796915E-3</v>
      </c>
      <c r="I194" s="54">
        <v>3590.96</v>
      </c>
      <c r="J194" s="55">
        <v>1.2679498763496118E-3</v>
      </c>
      <c r="K194" s="54">
        <v>2317.6799999999998</v>
      </c>
      <c r="L194" s="55">
        <v>1.4406416892923004E-3</v>
      </c>
      <c r="M194" s="54">
        <v>2903.52</v>
      </c>
      <c r="N194" s="55">
        <v>0</v>
      </c>
      <c r="O194" s="54">
        <v>1377</v>
      </c>
      <c r="P194" s="55">
        <v>0</v>
      </c>
      <c r="Q194" s="54">
        <v>822</v>
      </c>
      <c r="R194" s="56">
        <v>0</v>
      </c>
      <c r="S194" s="54">
        <f t="shared" si="29"/>
        <v>582.95200000000023</v>
      </c>
      <c r="T194" s="56">
        <f t="shared" si="40"/>
        <v>0.10657179837807404</v>
      </c>
      <c r="V194" s="54">
        <f t="shared" si="31"/>
        <v>2462.0320000000011</v>
      </c>
      <c r="W194" s="56">
        <f t="shared" si="41"/>
        <v>0.68561944438256095</v>
      </c>
    </row>
    <row r="195" spans="1:23" s="9" customFormat="1" ht="15" customHeight="1">
      <c r="A195" s="60"/>
      <c r="B195" s="51"/>
      <c r="C195" s="61" t="s">
        <v>145</v>
      </c>
      <c r="D195" s="62"/>
      <c r="E195" s="54">
        <v>0</v>
      </c>
      <c r="F195" s="55">
        <v>0</v>
      </c>
      <c r="G195" s="54">
        <v>0</v>
      </c>
      <c r="H195" s="55">
        <v>0</v>
      </c>
      <c r="I195" s="54">
        <v>0</v>
      </c>
      <c r="J195" s="55">
        <v>0</v>
      </c>
      <c r="K195" s="54">
        <v>0</v>
      </c>
      <c r="L195" s="55">
        <v>0</v>
      </c>
      <c r="M195" s="54">
        <v>0</v>
      </c>
      <c r="N195" s="55">
        <v>0</v>
      </c>
      <c r="O195" s="54">
        <v>0</v>
      </c>
      <c r="P195" s="55">
        <v>0</v>
      </c>
      <c r="Q195" s="54">
        <v>0</v>
      </c>
      <c r="R195" s="56">
        <v>0</v>
      </c>
      <c r="S195" s="54">
        <f t="shared" si="29"/>
        <v>0</v>
      </c>
      <c r="T195" s="56"/>
      <c r="V195" s="54">
        <f t="shared" si="31"/>
        <v>0</v>
      </c>
      <c r="W195" s="56"/>
    </row>
    <row r="196" spans="1:23" s="9" customFormat="1" ht="15" customHeight="1">
      <c r="A196" s="60"/>
      <c r="B196" s="51"/>
      <c r="C196" s="61" t="s">
        <v>98</v>
      </c>
      <c r="D196" s="62"/>
      <c r="E196" s="54">
        <v>2674.6436000000003</v>
      </c>
      <c r="F196" s="55">
        <v>1.0697613812075892E-3</v>
      </c>
      <c r="G196" s="54">
        <v>2379.36</v>
      </c>
      <c r="H196" s="55">
        <v>1.0636284067055831E-3</v>
      </c>
      <c r="I196" s="54">
        <v>2032.1</v>
      </c>
      <c r="J196" s="55">
        <v>6.3505268025154172E-4</v>
      </c>
      <c r="K196" s="54">
        <v>1160.8100000000002</v>
      </c>
      <c r="L196" s="55">
        <v>9.4065538856664401E-4</v>
      </c>
      <c r="M196" s="54">
        <v>1895.8300000000002</v>
      </c>
      <c r="N196" s="55">
        <v>1.0174206247671922E-3</v>
      </c>
      <c r="O196" s="54">
        <v>1698</v>
      </c>
      <c r="P196" s="55">
        <v>1.0174206247671922E-3</v>
      </c>
      <c r="Q196" s="54">
        <v>1465</v>
      </c>
      <c r="R196" s="56">
        <v>1.0174206247671922E-3</v>
      </c>
      <c r="S196" s="54">
        <f t="shared" si="29"/>
        <v>295.28360000000021</v>
      </c>
      <c r="T196" s="56">
        <f t="shared" si="40"/>
        <v>0.12410211149216605</v>
      </c>
      <c r="V196" s="54">
        <f t="shared" si="31"/>
        <v>642.54360000000042</v>
      </c>
      <c r="W196" s="56">
        <f t="shared" si="41"/>
        <v>0.31619684070665838</v>
      </c>
    </row>
    <row r="197" spans="1:23" s="9" customFormat="1" ht="5.0999999999999996" customHeight="1">
      <c r="A197" s="57"/>
      <c r="B197" s="106"/>
      <c r="C197" s="210"/>
      <c r="D197" s="62"/>
      <c r="E197" s="204"/>
      <c r="F197" s="205"/>
      <c r="G197" s="204"/>
      <c r="H197" s="205"/>
      <c r="I197" s="204"/>
      <c r="J197" s="205"/>
      <c r="K197" s="204"/>
      <c r="L197" s="205"/>
      <c r="M197" s="204"/>
      <c r="N197" s="205"/>
      <c r="O197" s="204"/>
      <c r="P197" s="205"/>
      <c r="Q197" s="204"/>
      <c r="R197" s="206"/>
      <c r="S197" s="204">
        <f t="shared" si="29"/>
        <v>0</v>
      </c>
      <c r="T197" s="206"/>
      <c r="V197" s="204">
        <f t="shared" si="31"/>
        <v>0</v>
      </c>
      <c r="W197" s="206"/>
    </row>
    <row r="198" spans="1:23" s="9" customFormat="1" ht="5.0999999999999996" customHeight="1">
      <c r="A198" s="57"/>
      <c r="B198" s="51"/>
      <c r="C198" s="61"/>
      <c r="D198" s="62"/>
      <c r="E198" s="54"/>
      <c r="F198" s="55"/>
      <c r="G198" s="54"/>
      <c r="H198" s="55"/>
      <c r="I198" s="54"/>
      <c r="J198" s="55"/>
      <c r="K198" s="54"/>
      <c r="L198" s="55"/>
      <c r="M198" s="54"/>
      <c r="N198" s="55"/>
      <c r="O198" s="54"/>
      <c r="P198" s="55"/>
      <c r="Q198" s="54"/>
      <c r="R198" s="56"/>
      <c r="S198" s="54">
        <f t="shared" si="29"/>
        <v>0</v>
      </c>
      <c r="T198" s="56"/>
      <c r="V198" s="54">
        <f t="shared" si="31"/>
        <v>0</v>
      </c>
      <c r="W198" s="56"/>
    </row>
    <row r="199" spans="1:23" s="95" customFormat="1" ht="15" customHeight="1">
      <c r="A199" s="91"/>
      <c r="B199" s="92"/>
      <c r="C199" s="93" t="s">
        <v>100</v>
      </c>
      <c r="D199" s="94"/>
      <c r="E199" s="85">
        <f>SUM(E191:E198)</f>
        <v>65341.579142857147</v>
      </c>
      <c r="F199" s="86">
        <v>2.6134284939551514E-2</v>
      </c>
      <c r="G199" s="85">
        <f>SUM(G191:G198)</f>
        <v>60325.49</v>
      </c>
      <c r="H199" s="86">
        <v>3.0725173692910817E-2</v>
      </c>
      <c r="I199" s="85">
        <f>SUM(I191:I198)</f>
        <v>58701.540000000008</v>
      </c>
      <c r="J199" s="86">
        <v>2.177150598754108E-2</v>
      </c>
      <c r="K199" s="85">
        <f>SUM(K191:K198)</f>
        <v>39796.04</v>
      </c>
      <c r="L199" s="86">
        <v>2.7770066457407643E-2</v>
      </c>
      <c r="M199" s="85">
        <f>SUM(M191:M198)</f>
        <v>55968.770000000004</v>
      </c>
      <c r="N199" s="86">
        <v>2.6284335111842722E-2</v>
      </c>
      <c r="O199" s="85">
        <f>SUM(O191:O198)</f>
        <v>54595</v>
      </c>
      <c r="P199" s="86">
        <v>2.6284335111842722E-2</v>
      </c>
      <c r="Q199" s="85">
        <f>SUM(Q191:Q198)</f>
        <v>52921</v>
      </c>
      <c r="R199" s="87">
        <v>2.6284335111842722E-2</v>
      </c>
      <c r="S199" s="85">
        <f t="shared" si="29"/>
        <v>5016.0891428571485</v>
      </c>
      <c r="T199" s="56">
        <f t="shared" ref="T199" si="42">S199/G199</f>
        <v>8.3150408605999704E-2</v>
      </c>
      <c r="U199" s="9"/>
      <c r="V199" s="85">
        <f t="shared" si="31"/>
        <v>6640.0391428571384</v>
      </c>
      <c r="W199" s="56">
        <f t="shared" ref="W199" si="43">V199/I199</f>
        <v>0.11311524608821399</v>
      </c>
    </row>
    <row r="200" spans="1:23" s="9" customFormat="1" ht="5.0999999999999996" customHeight="1">
      <c r="A200" s="57"/>
      <c r="B200" s="106"/>
      <c r="C200" s="181"/>
      <c r="D200" s="94"/>
      <c r="E200" s="204"/>
      <c r="F200" s="205"/>
      <c r="G200" s="204"/>
      <c r="H200" s="205"/>
      <c r="I200" s="204"/>
      <c r="J200" s="205"/>
      <c r="K200" s="204"/>
      <c r="L200" s="205"/>
      <c r="M200" s="204"/>
      <c r="N200" s="205"/>
      <c r="O200" s="204"/>
      <c r="P200" s="205"/>
      <c r="Q200" s="204"/>
      <c r="R200" s="206"/>
      <c r="S200" s="204">
        <f t="shared" si="29"/>
        <v>0</v>
      </c>
      <c r="T200" s="206"/>
      <c r="V200" s="204">
        <f t="shared" si="31"/>
        <v>0</v>
      </c>
      <c r="W200" s="206"/>
    </row>
    <row r="201" spans="1:23" s="9" customFormat="1" ht="5.0999999999999996" customHeight="1">
      <c r="A201" s="57"/>
      <c r="B201" s="51"/>
      <c r="C201" s="61"/>
      <c r="D201" s="62"/>
      <c r="E201" s="54"/>
      <c r="F201" s="55"/>
      <c r="G201" s="54"/>
      <c r="H201" s="55"/>
      <c r="I201" s="54"/>
      <c r="J201" s="55"/>
      <c r="K201" s="54"/>
      <c r="L201" s="55"/>
      <c r="M201" s="54"/>
      <c r="N201" s="55"/>
      <c r="O201" s="54"/>
      <c r="P201" s="55"/>
      <c r="Q201" s="54"/>
      <c r="R201" s="56"/>
      <c r="S201" s="54">
        <f t="shared" si="29"/>
        <v>0</v>
      </c>
      <c r="T201" s="56"/>
      <c r="V201" s="54">
        <f t="shared" si="31"/>
        <v>0</v>
      </c>
      <c r="W201" s="56"/>
    </row>
    <row r="202" spans="1:23" s="9" customFormat="1" ht="15" customHeight="1">
      <c r="A202" s="60"/>
      <c r="B202" s="51"/>
      <c r="C202" s="61" t="s">
        <v>246</v>
      </c>
      <c r="D202" s="62"/>
      <c r="E202" s="54">
        <v>6600</v>
      </c>
      <c r="F202" s="55">
        <v>2.639762963547774E-3</v>
      </c>
      <c r="G202" s="54">
        <v>6000</v>
      </c>
      <c r="H202" s="55">
        <v>4.2592976254627974E-3</v>
      </c>
      <c r="I202" s="54">
        <v>8137.54</v>
      </c>
      <c r="J202" s="55">
        <v>2.8338598768988771E-3</v>
      </c>
      <c r="K202" s="54">
        <v>5180</v>
      </c>
      <c r="L202" s="55">
        <v>2.0839171402393174E-3</v>
      </c>
      <c r="M202" s="54">
        <v>4200</v>
      </c>
      <c r="N202" s="55">
        <v>2.0929795709496526E-3</v>
      </c>
      <c r="O202" s="54">
        <v>5030</v>
      </c>
      <c r="P202" s="55">
        <v>2.0929795709496526E-3</v>
      </c>
      <c r="Q202" s="54">
        <v>4200</v>
      </c>
      <c r="R202" s="56">
        <v>2.0929795709496526E-3</v>
      </c>
      <c r="S202" s="54">
        <f t="shared" si="29"/>
        <v>600</v>
      </c>
      <c r="T202" s="56">
        <f t="shared" ref="T202" si="44">S202/G202</f>
        <v>0.1</v>
      </c>
      <c r="V202" s="54">
        <f t="shared" si="31"/>
        <v>-1537.54</v>
      </c>
      <c r="W202" s="56">
        <f t="shared" ref="W202" si="45">V202/I202</f>
        <v>-0.18894407892311435</v>
      </c>
    </row>
    <row r="203" spans="1:23" s="9" customFormat="1" ht="15" customHeight="1">
      <c r="A203" s="60"/>
      <c r="B203" s="51"/>
      <c r="C203" s="61" t="s">
        <v>222</v>
      </c>
      <c r="D203" s="62"/>
      <c r="E203" s="54">
        <v>0</v>
      </c>
      <c r="F203" s="55">
        <v>0</v>
      </c>
      <c r="G203" s="54">
        <v>0</v>
      </c>
      <c r="H203" s="55">
        <v>0</v>
      </c>
      <c r="I203" s="54">
        <v>0</v>
      </c>
      <c r="J203" s="55">
        <v>0</v>
      </c>
      <c r="K203" s="54">
        <v>0</v>
      </c>
      <c r="L203" s="55">
        <v>0</v>
      </c>
      <c r="M203" s="54">
        <v>0</v>
      </c>
      <c r="N203" s="55">
        <v>2.1801870530725547E-3</v>
      </c>
      <c r="O203" s="54">
        <v>0</v>
      </c>
      <c r="P203" s="55">
        <v>2.1801870530725547E-3</v>
      </c>
      <c r="Q203" s="54">
        <v>0</v>
      </c>
      <c r="R203" s="56">
        <v>2.1801870530725547E-3</v>
      </c>
      <c r="S203" s="54">
        <f t="shared" si="29"/>
        <v>0</v>
      </c>
      <c r="T203" s="56"/>
      <c r="V203" s="54">
        <f t="shared" si="31"/>
        <v>0</v>
      </c>
      <c r="W203" s="56"/>
    </row>
    <row r="204" spans="1:23" s="9" customFormat="1" ht="5.0999999999999996" customHeight="1">
      <c r="A204" s="277"/>
      <c r="B204" s="51"/>
      <c r="C204" s="285"/>
      <c r="D204" s="238"/>
      <c r="E204" s="136"/>
      <c r="F204" s="55">
        <v>0</v>
      </c>
      <c r="G204" s="136"/>
      <c r="H204" s="55">
        <v>0</v>
      </c>
      <c r="I204" s="136"/>
      <c r="J204" s="276"/>
      <c r="K204" s="136"/>
      <c r="L204" s="276"/>
      <c r="M204" s="136"/>
      <c r="N204" s="276"/>
      <c r="O204" s="136"/>
      <c r="P204" s="276"/>
      <c r="Q204" s="136"/>
      <c r="R204" s="274"/>
      <c r="S204" s="136"/>
      <c r="T204" s="274"/>
      <c r="V204" s="136"/>
      <c r="W204" s="274"/>
    </row>
    <row r="205" spans="1:23" s="9" customFormat="1" ht="5.0999999999999996" customHeight="1">
      <c r="A205" s="234"/>
      <c r="B205" s="46"/>
      <c r="C205" s="324"/>
      <c r="D205" s="238"/>
      <c r="E205" s="198"/>
      <c r="F205" s="286"/>
      <c r="G205" s="198"/>
      <c r="H205" s="286"/>
      <c r="I205" s="198"/>
      <c r="J205" s="286"/>
      <c r="K205" s="198"/>
      <c r="L205" s="286"/>
      <c r="M205" s="198"/>
      <c r="N205" s="286"/>
      <c r="O205" s="198"/>
      <c r="P205" s="286"/>
      <c r="Q205" s="198"/>
      <c r="R205" s="286"/>
      <c r="S205" s="198"/>
      <c r="T205" s="286"/>
      <c r="V205" s="198"/>
      <c r="W205" s="286"/>
    </row>
    <row r="206" spans="1:23" s="95" customFormat="1" ht="15" customHeight="1">
      <c r="A206" s="91"/>
      <c r="B206" s="92"/>
      <c r="C206" s="93" t="s">
        <v>121</v>
      </c>
      <c r="D206" s="94"/>
      <c r="E206" s="85">
        <f>SUM(E202:E205)</f>
        <v>6600</v>
      </c>
      <c r="F206" s="87">
        <v>2.639762963547774E-3</v>
      </c>
      <c r="G206" s="85">
        <f>SUM(G202:G205)</f>
        <v>6000</v>
      </c>
      <c r="H206" s="87">
        <v>4.2592976254627974E-3</v>
      </c>
      <c r="I206" s="85">
        <f>SUM(I202:I205)</f>
        <v>8137.54</v>
      </c>
      <c r="J206" s="87">
        <v>2.8338598768988771E-3</v>
      </c>
      <c r="K206" s="85">
        <f>SUM(K202:K205)</f>
        <v>5180</v>
      </c>
      <c r="L206" s="87">
        <v>2.0839171402393174E-3</v>
      </c>
      <c r="M206" s="85">
        <f>SUM(M202:M205)</f>
        <v>4200</v>
      </c>
      <c r="N206" s="87">
        <v>4.2731666240222073E-3</v>
      </c>
      <c r="O206" s="85">
        <f>SUM(O202:O205)</f>
        <v>5030</v>
      </c>
      <c r="P206" s="87">
        <v>4.2731666240222073E-3</v>
      </c>
      <c r="Q206" s="85">
        <f>SUM(Q202:Q205)</f>
        <v>4200</v>
      </c>
      <c r="R206" s="87">
        <v>4.2731666240222073E-3</v>
      </c>
      <c r="S206" s="85">
        <f t="shared" si="29"/>
        <v>600</v>
      </c>
      <c r="T206" s="56">
        <f t="shared" ref="T206" si="46">S206/G206</f>
        <v>0.1</v>
      </c>
      <c r="U206" s="9"/>
      <c r="V206" s="85">
        <f t="shared" si="31"/>
        <v>-1537.54</v>
      </c>
      <c r="W206" s="56">
        <f t="shared" ref="W206" si="47">V206/I206</f>
        <v>-0.18894407892311435</v>
      </c>
    </row>
    <row r="207" spans="1:23" s="9" customFormat="1" ht="5.0999999999999996" customHeight="1">
      <c r="A207" s="327"/>
      <c r="B207" s="106"/>
      <c r="C207" s="285"/>
      <c r="D207" s="238"/>
      <c r="E207" s="292"/>
      <c r="F207" s="293"/>
      <c r="G207" s="292"/>
      <c r="H207" s="293"/>
      <c r="I207" s="292"/>
      <c r="J207" s="293"/>
      <c r="K207" s="292"/>
      <c r="L207" s="293"/>
      <c r="M207" s="292"/>
      <c r="N207" s="293"/>
      <c r="O207" s="292"/>
      <c r="P207" s="293"/>
      <c r="Q207" s="292"/>
      <c r="R207" s="293"/>
      <c r="S207" s="292"/>
      <c r="T207" s="293"/>
      <c r="V207" s="292"/>
      <c r="W207" s="293"/>
    </row>
    <row r="208" spans="1:23" s="9" customFormat="1" ht="5.0999999999999996" customHeight="1">
      <c r="A208" s="331"/>
      <c r="B208" s="53"/>
      <c r="C208" s="332"/>
      <c r="D208" s="333"/>
      <c r="E208" s="328"/>
      <c r="F208" s="329"/>
      <c r="G208" s="328"/>
      <c r="H208" s="329"/>
      <c r="I208" s="328"/>
      <c r="J208" s="329"/>
      <c r="K208" s="328"/>
      <c r="L208" s="329"/>
      <c r="M208" s="328"/>
      <c r="N208" s="329"/>
      <c r="O208" s="328"/>
      <c r="P208" s="329"/>
      <c r="Q208" s="328"/>
      <c r="R208" s="329"/>
      <c r="S208" s="328"/>
      <c r="T208" s="329"/>
      <c r="V208" s="328"/>
      <c r="W208" s="329"/>
    </row>
    <row r="209" spans="1:23" s="95" customFormat="1" ht="15" customHeight="1">
      <c r="A209" s="91"/>
      <c r="B209" s="92"/>
      <c r="C209" s="93" t="s">
        <v>250</v>
      </c>
      <c r="D209" s="94"/>
      <c r="E209" s="85">
        <f>E199+E206</f>
        <v>71941.579142857139</v>
      </c>
      <c r="F209" s="87">
        <v>2.8774047903099287E-2</v>
      </c>
      <c r="G209" s="85">
        <f>G199+G206</f>
        <v>66325.489999999991</v>
      </c>
      <c r="H209" s="87">
        <v>3.4984471318373608E-2</v>
      </c>
      <c r="I209" s="85">
        <f>I199+I206</f>
        <v>66839.08</v>
      </c>
      <c r="J209" s="87">
        <v>2.4605365864439958E-2</v>
      </c>
      <c r="K209" s="85">
        <f>K199+K206</f>
        <v>44976.04</v>
      </c>
      <c r="L209" s="87">
        <v>2.985398359764696E-2</v>
      </c>
      <c r="M209" s="85">
        <f>M199+M206</f>
        <v>60168.770000000004</v>
      </c>
      <c r="N209" s="87">
        <v>3.0557501735864929E-2</v>
      </c>
      <c r="O209" s="85">
        <f>O199+O206</f>
        <v>59625</v>
      </c>
      <c r="P209" s="87">
        <v>3.0557501735864929E-2</v>
      </c>
      <c r="Q209" s="85">
        <f>Q199+Q206</f>
        <v>57121</v>
      </c>
      <c r="R209" s="87">
        <v>3.0557501735864929E-2</v>
      </c>
      <c r="S209" s="85">
        <f t="shared" ref="S209:S223" si="48">E209-G209</f>
        <v>5616.0891428571485</v>
      </c>
      <c r="T209" s="56">
        <f t="shared" ref="T209" si="49">S209/G209</f>
        <v>8.4674672480476956E-2</v>
      </c>
      <c r="U209" s="9"/>
      <c r="V209" s="85">
        <f t="shared" ref="V209:V223" si="50">E209-I209</f>
        <v>5102.4991428571375</v>
      </c>
      <c r="W209" s="56">
        <f t="shared" ref="W209" si="51">V209/I209</f>
        <v>7.6340056488765809E-2</v>
      </c>
    </row>
    <row r="210" spans="1:23" s="9" customFormat="1" ht="5.0999999999999996" customHeight="1">
      <c r="A210" s="234"/>
      <c r="B210" s="106"/>
      <c r="C210" s="285"/>
      <c r="D210" s="238"/>
      <c r="E210" s="292"/>
      <c r="F210" s="293"/>
      <c r="G210" s="292"/>
      <c r="H210" s="293"/>
      <c r="I210" s="292"/>
      <c r="J210" s="293"/>
      <c r="K210" s="292"/>
      <c r="L210" s="293"/>
      <c r="M210" s="292"/>
      <c r="N210" s="293"/>
      <c r="O210" s="292"/>
      <c r="P210" s="293"/>
      <c r="Q210" s="292"/>
      <c r="R210" s="293"/>
      <c r="S210" s="292"/>
      <c r="T210" s="293"/>
      <c r="V210" s="292"/>
      <c r="W210" s="293"/>
    </row>
    <row r="211" spans="1:23" s="9" customFormat="1" ht="15" customHeight="1">
      <c r="A211" s="234"/>
      <c r="C211" s="213"/>
      <c r="D211" s="238"/>
      <c r="E211" s="314"/>
      <c r="F211" s="231"/>
      <c r="G211" s="314"/>
      <c r="H211" s="231"/>
      <c r="I211" s="314"/>
      <c r="J211" s="231"/>
      <c r="K211" s="314"/>
      <c r="L211" s="231"/>
      <c r="M211" s="314"/>
      <c r="N211" s="231"/>
      <c r="O211" s="314"/>
      <c r="P211" s="231"/>
      <c r="Q211" s="314"/>
      <c r="R211" s="231"/>
      <c r="S211" s="314"/>
      <c r="T211" s="231"/>
      <c r="V211" s="314"/>
      <c r="W211" s="231"/>
    </row>
    <row r="212" spans="1:23" s="9" customFormat="1" ht="15" customHeight="1">
      <c r="A212" s="234"/>
      <c r="C212" s="213"/>
      <c r="D212" s="238"/>
      <c r="E212" s="314"/>
      <c r="F212" s="231"/>
      <c r="G212" s="314"/>
      <c r="H212" s="231"/>
      <c r="I212" s="314"/>
      <c r="J212" s="231"/>
      <c r="K212" s="314"/>
      <c r="L212" s="231"/>
      <c r="M212" s="314"/>
      <c r="N212" s="231"/>
      <c r="O212" s="314"/>
      <c r="P212" s="231"/>
      <c r="Q212" s="314"/>
      <c r="R212" s="231"/>
      <c r="S212" s="314"/>
      <c r="T212" s="231"/>
      <c r="V212" s="314"/>
      <c r="W212" s="231"/>
    </row>
    <row r="213" spans="1:23" s="9" customFormat="1">
      <c r="A213" s="37"/>
      <c r="B213" s="809" t="s">
        <v>251</v>
      </c>
      <c r="C213" s="810"/>
      <c r="D213" s="38"/>
      <c r="E213" s="369"/>
      <c r="F213" s="369"/>
      <c r="G213" s="369"/>
      <c r="H213" s="369"/>
      <c r="I213" s="369"/>
      <c r="J213" s="369"/>
      <c r="K213" s="369"/>
      <c r="L213" s="369"/>
      <c r="M213" s="369"/>
      <c r="N213" s="369"/>
      <c r="O213" s="369"/>
      <c r="P213" s="369"/>
      <c r="Q213" s="38"/>
      <c r="R213" s="369"/>
      <c r="S213" s="38"/>
      <c r="T213" s="369"/>
      <c r="V213" s="38"/>
      <c r="W213" s="369"/>
    </row>
    <row r="214" spans="1:23" s="9" customFormat="1" ht="15" customHeight="1">
      <c r="A214" s="37"/>
      <c r="B214" s="811"/>
      <c r="C214" s="812"/>
      <c r="D214" s="38"/>
      <c r="E214" s="39" t="str">
        <f>E189</f>
        <v>Budget 2023</v>
      </c>
      <c r="F214" s="260" t="s">
        <v>18</v>
      </c>
      <c r="G214" s="39" t="str">
        <f>G$11</f>
        <v>Forecast 2022</v>
      </c>
      <c r="H214" s="40" t="str">
        <f>H$11</f>
        <v>%</v>
      </c>
      <c r="I214" s="39" t="str">
        <f>I189</f>
        <v>Actual 2021</v>
      </c>
      <c r="J214" s="260" t="s">
        <v>18</v>
      </c>
      <c r="K214" s="39" t="str">
        <f>K189</f>
        <v>Actual 2020</v>
      </c>
      <c r="L214" s="260" t="s">
        <v>18</v>
      </c>
      <c r="M214" s="39" t="str">
        <f>M189</f>
        <v>Actual 2019</v>
      </c>
      <c r="N214" s="260" t="s">
        <v>18</v>
      </c>
      <c r="O214" s="39" t="str">
        <f>O189</f>
        <v>Actual 2018</v>
      </c>
      <c r="P214" s="260" t="s">
        <v>18</v>
      </c>
      <c r="Q214" s="39" t="str">
        <f>Q189</f>
        <v>Actual 2017</v>
      </c>
      <c r="R214" s="260" t="s">
        <v>18</v>
      </c>
      <c r="S214" s="39" t="str">
        <f>S11</f>
        <v>2023/2022</v>
      </c>
      <c r="T214" s="260"/>
      <c r="V214" s="39" t="str">
        <f>V11</f>
        <v>2023/2021</v>
      </c>
      <c r="W214" s="260"/>
    </row>
    <row r="215" spans="1:23" s="9" customFormat="1" ht="5.0999999999999996" customHeight="1">
      <c r="A215" s="5"/>
      <c r="B215" s="51"/>
      <c r="C215" s="271"/>
      <c r="D215" s="269"/>
      <c r="E215" s="51"/>
      <c r="F215" s="4"/>
      <c r="G215" s="51"/>
      <c r="H215" s="4"/>
      <c r="I215" s="51"/>
      <c r="J215" s="4"/>
      <c r="K215" s="51"/>
      <c r="L215" s="4"/>
      <c r="M215" s="337"/>
      <c r="N215" s="4"/>
      <c r="O215" s="337"/>
      <c r="P215" s="4"/>
      <c r="Q215" s="337"/>
      <c r="R215" s="265"/>
      <c r="S215" s="337"/>
      <c r="T215" s="265"/>
      <c r="V215" s="337"/>
      <c r="W215" s="265"/>
    </row>
    <row r="216" spans="1:23" s="9" customFormat="1" ht="15" customHeight="1">
      <c r="A216" s="60"/>
      <c r="B216" s="51"/>
      <c r="C216" s="61" t="s">
        <v>253</v>
      </c>
      <c r="D216" s="62"/>
      <c r="E216" s="54">
        <v>215271.30250000005</v>
      </c>
      <c r="F216" s="55">
        <v>8.6100789614271131E-2</v>
      </c>
      <c r="G216" s="54">
        <v>196610.27500000002</v>
      </c>
      <c r="H216" s="55">
        <v>7.0633300819938627E-2</v>
      </c>
      <c r="I216" s="54">
        <v>134947.44</v>
      </c>
      <c r="J216" s="55">
        <v>7.2302564763545574E-2</v>
      </c>
      <c r="K216" s="54">
        <v>132161.54</v>
      </c>
      <c r="L216" s="55">
        <v>9.7837860549048042E-2</v>
      </c>
      <c r="M216" s="54">
        <v>197185.87</v>
      </c>
      <c r="N216" s="55">
        <v>0.10174206247671921</v>
      </c>
      <c r="O216" s="54">
        <v>184346</v>
      </c>
      <c r="P216" s="55">
        <v>0.10174206247671921</v>
      </c>
      <c r="Q216" s="54">
        <v>130205</v>
      </c>
      <c r="R216" s="56">
        <v>0.10174206247671921</v>
      </c>
      <c r="S216" s="54">
        <f t="shared" si="48"/>
        <v>18661.027500000026</v>
      </c>
      <c r="T216" s="56">
        <f t="shared" ref="T216:T218" si="52">S216/G216</f>
        <v>9.4913795832898482E-2</v>
      </c>
      <c r="V216" s="54">
        <f t="shared" si="50"/>
        <v>80323.862500000047</v>
      </c>
      <c r="W216" s="56">
        <f t="shared" ref="W216:W218" si="53">V216/I216</f>
        <v>0.59522331435112841</v>
      </c>
    </row>
    <row r="217" spans="1:23" s="9" customFormat="1" ht="15" customHeight="1">
      <c r="A217" s="60"/>
      <c r="B217" s="51"/>
      <c r="C217" s="61" t="s">
        <v>255</v>
      </c>
      <c r="D217" s="62"/>
      <c r="E217" s="54">
        <v>25528.950000000004</v>
      </c>
      <c r="F217" s="55">
        <v>1.02106631376156E-2</v>
      </c>
      <c r="G217" s="54">
        <v>29019.950000000004</v>
      </c>
      <c r="H217" s="55">
        <v>1.2936037006501096E-2</v>
      </c>
      <c r="I217" s="54">
        <v>24714.76</v>
      </c>
      <c r="J217" s="55">
        <v>3.9861926468885846E-2</v>
      </c>
      <c r="K217" s="54">
        <v>72863.439999999988</v>
      </c>
      <c r="L217" s="55">
        <v>3.6650495767360848E-3</v>
      </c>
      <c r="M217" s="54">
        <v>7386.6699999999992</v>
      </c>
      <c r="N217" s="55">
        <v>4.3603741061451094E-3</v>
      </c>
      <c r="O217" s="54">
        <v>14229</v>
      </c>
      <c r="P217" s="55">
        <v>4.3603741061451094E-3</v>
      </c>
      <c r="Q217" s="54">
        <v>31329</v>
      </c>
      <c r="R217" s="56">
        <v>4.3603741061451094E-3</v>
      </c>
      <c r="S217" s="54">
        <f t="shared" si="48"/>
        <v>-3491</v>
      </c>
      <c r="T217" s="56">
        <f t="shared" si="52"/>
        <v>-0.12029655461156892</v>
      </c>
      <c r="V217" s="54">
        <f t="shared" si="50"/>
        <v>814.19000000000597</v>
      </c>
      <c r="W217" s="56">
        <f t="shared" si="53"/>
        <v>3.2943471836263269E-2</v>
      </c>
    </row>
    <row r="218" spans="1:23" s="9" customFormat="1" ht="15" customHeight="1">
      <c r="A218" s="60"/>
      <c r="B218" s="51"/>
      <c r="C218" s="61" t="s">
        <v>257</v>
      </c>
      <c r="D218" s="62"/>
      <c r="E218" s="54">
        <v>49512.35300000001</v>
      </c>
      <c r="F218" s="55">
        <v>1.9803162982955081E-2</v>
      </c>
      <c r="G218" s="54">
        <v>45011.23</v>
      </c>
      <c r="H218" s="55">
        <v>1.8181016312461811E-2</v>
      </c>
      <c r="I218" s="54">
        <v>34735.479999999996</v>
      </c>
      <c r="J218" s="55">
        <v>8.2170064854907455E-3</v>
      </c>
      <c r="K218" s="54">
        <v>15019.830000000002</v>
      </c>
      <c r="L218" s="55">
        <v>1.0686902653214524E-2</v>
      </c>
      <c r="M218" s="54">
        <v>21538.760000000002</v>
      </c>
      <c r="N218" s="55">
        <v>9.4474772299810699E-3</v>
      </c>
      <c r="O218" s="54">
        <v>24493</v>
      </c>
      <c r="P218" s="55">
        <v>9.4474772299810699E-3</v>
      </c>
      <c r="Q218" s="54">
        <v>21678</v>
      </c>
      <c r="R218" s="56">
        <v>9.4474772299810699E-3</v>
      </c>
      <c r="S218" s="54">
        <f t="shared" si="48"/>
        <v>4501.1230000000069</v>
      </c>
      <c r="T218" s="56">
        <f t="shared" si="52"/>
        <v>0.10000000000000014</v>
      </c>
      <c r="V218" s="54">
        <f t="shared" si="50"/>
        <v>14776.873000000014</v>
      </c>
      <c r="W218" s="56">
        <f t="shared" si="53"/>
        <v>0.42541151007557737</v>
      </c>
    </row>
    <row r="219" spans="1:23" s="9" customFormat="1" ht="15" customHeight="1">
      <c r="A219" s="60"/>
      <c r="B219" s="51"/>
      <c r="C219" s="61" t="s">
        <v>259</v>
      </c>
      <c r="D219" s="62"/>
      <c r="E219" s="54">
        <v>0</v>
      </c>
      <c r="F219" s="55">
        <v>0</v>
      </c>
      <c r="G219" s="54">
        <v>0</v>
      </c>
      <c r="H219" s="55">
        <v>0</v>
      </c>
      <c r="I219" s="54">
        <v>0</v>
      </c>
      <c r="J219" s="55">
        <v>0</v>
      </c>
      <c r="K219" s="54">
        <v>0</v>
      </c>
      <c r="L219" s="55">
        <v>0</v>
      </c>
      <c r="M219" s="54">
        <v>0</v>
      </c>
      <c r="N219" s="55">
        <v>0</v>
      </c>
      <c r="O219" s="54">
        <v>0</v>
      </c>
      <c r="P219" s="55">
        <v>0</v>
      </c>
      <c r="Q219" s="54">
        <v>0</v>
      </c>
      <c r="R219" s="56">
        <v>0</v>
      </c>
      <c r="S219" s="54">
        <f t="shared" si="48"/>
        <v>0</v>
      </c>
      <c r="T219" s="56"/>
      <c r="V219" s="54"/>
      <c r="W219" s="56"/>
    </row>
    <row r="220" spans="1:23" s="9" customFormat="1" ht="5.0999999999999996" customHeight="1">
      <c r="A220" s="341"/>
      <c r="B220" s="343"/>
      <c r="C220" s="344"/>
      <c r="D220" s="345"/>
      <c r="E220" s="292"/>
      <c r="F220" s="339"/>
      <c r="G220" s="292"/>
      <c r="H220" s="339"/>
      <c r="I220" s="292"/>
      <c r="J220" s="339"/>
      <c r="K220" s="292"/>
      <c r="L220" s="339"/>
      <c r="M220" s="292"/>
      <c r="N220" s="339"/>
      <c r="O220" s="292"/>
      <c r="P220" s="339"/>
      <c r="Q220" s="292"/>
      <c r="R220" s="340"/>
      <c r="S220" s="292"/>
      <c r="T220" s="340"/>
      <c r="V220" s="292"/>
      <c r="W220" s="340"/>
    </row>
    <row r="221" spans="1:23" s="9" customFormat="1" ht="5.0999999999999996" customHeight="1">
      <c r="A221" s="341"/>
      <c r="B221" s="349"/>
      <c r="C221" s="350"/>
      <c r="D221" s="345"/>
      <c r="E221" s="315"/>
      <c r="F221" s="347"/>
      <c r="G221" s="315"/>
      <c r="H221" s="347"/>
      <c r="I221" s="315"/>
      <c r="J221" s="347"/>
      <c r="K221" s="315"/>
      <c r="L221" s="347"/>
      <c r="M221" s="198"/>
      <c r="N221" s="347"/>
      <c r="O221" s="198"/>
      <c r="P221" s="347"/>
      <c r="Q221" s="198"/>
      <c r="R221" s="347"/>
      <c r="S221" s="198"/>
      <c r="T221" s="347"/>
      <c r="V221" s="198"/>
      <c r="W221" s="347"/>
    </row>
    <row r="222" spans="1:23" s="95" customFormat="1" ht="15" customHeight="1">
      <c r="A222" s="91"/>
      <c r="B222" s="92"/>
      <c r="C222" s="93" t="s">
        <v>261</v>
      </c>
      <c r="D222" s="94"/>
      <c r="E222" s="278">
        <f>SUM(E216:E221)</f>
        <v>290312.60550000006</v>
      </c>
      <c r="F222" s="87">
        <v>0.11611461573484179</v>
      </c>
      <c r="G222" s="278">
        <f>SUM(G216:G221)</f>
        <v>270641.45500000002</v>
      </c>
      <c r="H222" s="87">
        <v>0.10175035413890153</v>
      </c>
      <c r="I222" s="278">
        <f>SUM(I216:I221)</f>
        <v>194397.68</v>
      </c>
      <c r="J222" s="87">
        <v>0.1203814977179222</v>
      </c>
      <c r="K222" s="278">
        <f>SUM(K216:K221)</f>
        <v>220044.81</v>
      </c>
      <c r="L222" s="87">
        <v>0.11218981277899866</v>
      </c>
      <c r="M222" s="278">
        <f>SUM(M216:M221)</f>
        <v>226111.30000000002</v>
      </c>
      <c r="N222" s="87">
        <v>0.11554991381284541</v>
      </c>
      <c r="O222" s="278">
        <f>SUM(O216:O221)</f>
        <v>223068</v>
      </c>
      <c r="P222" s="87">
        <v>0.11554991381284541</v>
      </c>
      <c r="Q222" s="278">
        <f>SUM(Q216:Q221)</f>
        <v>183212</v>
      </c>
      <c r="R222" s="87">
        <v>0.11554991381284541</v>
      </c>
      <c r="S222" s="278">
        <f t="shared" si="48"/>
        <v>19671.150500000047</v>
      </c>
      <c r="T222" s="56">
        <f t="shared" ref="T222" si="54">S222/G222</f>
        <v>7.2683434620169504E-2</v>
      </c>
      <c r="U222" s="9"/>
      <c r="V222" s="278">
        <f t="shared" si="50"/>
        <v>95914.92550000007</v>
      </c>
      <c r="W222" s="56">
        <f t="shared" ref="W222" si="55">V222/I222</f>
        <v>0.49339542272315223</v>
      </c>
    </row>
    <row r="223" spans="1:23" s="9" customFormat="1" ht="5.0999999999999996" customHeight="1">
      <c r="A223" s="341"/>
      <c r="B223" s="343"/>
      <c r="C223" s="344"/>
      <c r="D223" s="345"/>
      <c r="E223" s="294"/>
      <c r="F223" s="340"/>
      <c r="G223" s="294"/>
      <c r="H223" s="340"/>
      <c r="I223" s="294"/>
      <c r="J223" s="340"/>
      <c r="K223" s="294"/>
      <c r="L223" s="340"/>
      <c r="M223" s="292"/>
      <c r="N223" s="340"/>
      <c r="O223" s="292"/>
      <c r="P223" s="340"/>
      <c r="Q223" s="292"/>
      <c r="R223" s="340"/>
      <c r="S223" s="54">
        <f t="shared" si="48"/>
        <v>0</v>
      </c>
      <c r="T223" s="374"/>
      <c r="V223" s="54">
        <f t="shared" si="50"/>
        <v>0</v>
      </c>
      <c r="W223" s="374"/>
    </row>
    <row r="224" spans="1:23" s="9" customFormat="1" ht="15" customHeight="1">
      <c r="A224" s="341"/>
      <c r="B224" s="335"/>
      <c r="C224" s="336"/>
      <c r="D224" s="345"/>
      <c r="E224" s="314"/>
      <c r="F224" s="345"/>
      <c r="G224" s="314"/>
      <c r="H224" s="345"/>
      <c r="I224" s="314"/>
      <c r="J224" s="345"/>
      <c r="K224" s="314"/>
      <c r="L224" s="345"/>
      <c r="M224" s="314"/>
      <c r="N224" s="345"/>
      <c r="O224" s="314"/>
      <c r="P224" s="345"/>
      <c r="Q224" s="314"/>
      <c r="R224" s="345"/>
      <c r="S224" s="375"/>
      <c r="T224" s="375"/>
      <c r="V224" s="375"/>
      <c r="W224" s="375"/>
    </row>
    <row r="225" spans="1:18" s="9" customFormat="1">
      <c r="A225" s="10"/>
      <c r="D225" s="10"/>
      <c r="F225" s="10"/>
      <c r="H225" s="10"/>
      <c r="J225" s="10"/>
      <c r="L225" s="10"/>
      <c r="N225" s="10"/>
      <c r="P225" s="10"/>
      <c r="R225" s="10"/>
    </row>
    <row r="226" spans="1:18" s="9" customFormat="1">
      <c r="A226" s="10"/>
      <c r="D226" s="10"/>
      <c r="F226" s="10"/>
      <c r="H226" s="10"/>
      <c r="J226" s="10"/>
      <c r="L226" s="10"/>
      <c r="N226" s="10"/>
      <c r="P226" s="10"/>
      <c r="R226" s="10"/>
    </row>
    <row r="227" spans="1:18" s="9" customFormat="1">
      <c r="A227" s="10"/>
      <c r="D227" s="10"/>
      <c r="F227" s="10"/>
      <c r="H227" s="10"/>
      <c r="J227" s="10"/>
      <c r="L227" s="10"/>
      <c r="N227" s="10"/>
      <c r="P227" s="10"/>
      <c r="R227" s="10"/>
    </row>
    <row r="228" spans="1:18" s="9" customFormat="1">
      <c r="A228" s="10"/>
      <c r="D228" s="10"/>
      <c r="F228" s="10"/>
      <c r="H228" s="10"/>
      <c r="J228" s="10"/>
      <c r="L228" s="10"/>
      <c r="N228" s="10"/>
      <c r="P228" s="10"/>
      <c r="R228" s="10"/>
    </row>
    <row r="229" spans="1:18" s="9" customFormat="1">
      <c r="A229" s="10"/>
      <c r="D229" s="10"/>
      <c r="F229" s="10"/>
      <c r="H229" s="10"/>
      <c r="J229" s="10"/>
      <c r="L229" s="10"/>
      <c r="N229" s="10"/>
      <c r="P229" s="10"/>
      <c r="R229" s="10"/>
    </row>
    <row r="230" spans="1:18" s="9" customFormat="1">
      <c r="A230" s="10"/>
      <c r="D230" s="10"/>
      <c r="F230" s="10"/>
      <c r="H230" s="10"/>
      <c r="J230" s="10"/>
      <c r="L230" s="10"/>
      <c r="N230" s="10"/>
      <c r="P230" s="10"/>
      <c r="R230" s="10"/>
    </row>
    <row r="231" spans="1:18" s="9" customFormat="1">
      <c r="A231" s="10"/>
      <c r="D231" s="10"/>
      <c r="F231" s="10"/>
      <c r="H231" s="10"/>
      <c r="J231" s="10"/>
      <c r="L231" s="10"/>
      <c r="N231" s="10"/>
      <c r="P231" s="10"/>
      <c r="R231" s="10"/>
    </row>
    <row r="232" spans="1:18" s="9" customFormat="1">
      <c r="A232" s="10"/>
      <c r="D232" s="10"/>
      <c r="F232" s="10"/>
      <c r="H232" s="10"/>
      <c r="J232" s="10"/>
      <c r="L232" s="10"/>
      <c r="N232" s="10"/>
      <c r="P232" s="10"/>
      <c r="R232" s="10"/>
    </row>
    <row r="233" spans="1:18" s="9" customFormat="1">
      <c r="A233" s="10"/>
      <c r="D233" s="10"/>
      <c r="F233" s="10"/>
      <c r="H233" s="10"/>
      <c r="J233" s="10"/>
      <c r="L233" s="10"/>
      <c r="N233" s="10"/>
      <c r="P233" s="10"/>
      <c r="R233" s="10"/>
    </row>
    <row r="234" spans="1:18" s="9" customFormat="1">
      <c r="A234" s="10"/>
      <c r="D234" s="10"/>
      <c r="F234" s="10"/>
      <c r="H234" s="10"/>
      <c r="J234" s="10"/>
      <c r="L234" s="10"/>
      <c r="N234" s="10"/>
      <c r="P234" s="10"/>
      <c r="R234" s="10"/>
    </row>
    <row r="235" spans="1:18" s="9" customFormat="1">
      <c r="A235" s="10"/>
      <c r="D235" s="10"/>
      <c r="F235" s="10"/>
      <c r="H235" s="10"/>
      <c r="J235" s="10"/>
      <c r="L235" s="10"/>
      <c r="N235" s="10"/>
      <c r="P235" s="10"/>
      <c r="R235" s="10"/>
    </row>
    <row r="236" spans="1:18" s="9" customFormat="1">
      <c r="A236" s="10"/>
      <c r="D236" s="10"/>
      <c r="F236" s="10"/>
      <c r="H236" s="10"/>
      <c r="J236" s="10"/>
      <c r="L236" s="10"/>
      <c r="N236" s="10"/>
      <c r="P236" s="10"/>
      <c r="R236" s="10"/>
    </row>
    <row r="237" spans="1:18" s="9" customFormat="1">
      <c r="A237" s="10"/>
      <c r="D237" s="10"/>
      <c r="F237" s="10"/>
      <c r="H237" s="10"/>
      <c r="J237" s="10"/>
      <c r="L237" s="10"/>
      <c r="N237" s="10"/>
      <c r="P237" s="10"/>
      <c r="R237" s="10"/>
    </row>
    <row r="238" spans="1:18" s="9" customFormat="1">
      <c r="A238" s="10"/>
      <c r="D238" s="10"/>
      <c r="F238" s="10"/>
      <c r="H238" s="10"/>
      <c r="J238" s="10"/>
      <c r="L238" s="10"/>
      <c r="N238" s="10"/>
      <c r="P238" s="10"/>
      <c r="R238" s="10"/>
    </row>
    <row r="239" spans="1:18" s="9" customFormat="1">
      <c r="A239" s="10"/>
      <c r="D239" s="10"/>
      <c r="F239" s="10"/>
      <c r="H239" s="10"/>
      <c r="J239" s="10"/>
      <c r="L239" s="10"/>
      <c r="N239" s="10"/>
      <c r="P239" s="10"/>
      <c r="R239" s="10"/>
    </row>
    <row r="240" spans="1:18" s="9" customFormat="1">
      <c r="A240" s="10"/>
      <c r="D240" s="10"/>
      <c r="F240" s="10"/>
      <c r="H240" s="10"/>
      <c r="J240" s="10"/>
      <c r="L240" s="10"/>
      <c r="N240" s="10"/>
      <c r="P240" s="10"/>
      <c r="R240" s="10"/>
    </row>
    <row r="241" spans="1:18" s="9" customFormat="1">
      <c r="A241" s="10"/>
      <c r="D241" s="10"/>
      <c r="F241" s="10"/>
      <c r="H241" s="10"/>
      <c r="J241" s="10"/>
      <c r="L241" s="10"/>
      <c r="N241" s="10"/>
      <c r="P241" s="10"/>
      <c r="R241" s="10"/>
    </row>
    <row r="242" spans="1:18" s="9" customFormat="1">
      <c r="A242" s="10"/>
      <c r="D242" s="10"/>
      <c r="F242" s="10"/>
      <c r="H242" s="10"/>
      <c r="J242" s="10"/>
      <c r="L242" s="10"/>
      <c r="N242" s="10"/>
      <c r="P242" s="10"/>
      <c r="R242" s="10"/>
    </row>
    <row r="243" spans="1:18" s="9" customFormat="1">
      <c r="A243" s="10"/>
      <c r="D243" s="10"/>
      <c r="F243" s="10"/>
      <c r="H243" s="10"/>
      <c r="J243" s="10"/>
      <c r="L243" s="10"/>
      <c r="N243" s="10"/>
      <c r="P243" s="10"/>
      <c r="R243" s="10"/>
    </row>
    <row r="244" spans="1:18" s="9" customFormat="1">
      <c r="A244" s="10"/>
      <c r="D244" s="10"/>
      <c r="F244" s="10"/>
      <c r="H244" s="10"/>
      <c r="J244" s="10"/>
      <c r="L244" s="10"/>
      <c r="N244" s="10"/>
      <c r="P244" s="10"/>
      <c r="R244" s="10"/>
    </row>
    <row r="245" spans="1:18" s="9" customFormat="1">
      <c r="A245" s="10"/>
      <c r="D245" s="10"/>
      <c r="F245" s="10"/>
      <c r="H245" s="10"/>
      <c r="J245" s="10"/>
      <c r="L245" s="10"/>
      <c r="N245" s="10"/>
      <c r="P245" s="10"/>
      <c r="R245" s="10"/>
    </row>
    <row r="246" spans="1:18" s="9" customFormat="1">
      <c r="A246" s="10"/>
      <c r="D246" s="10"/>
      <c r="F246" s="10"/>
      <c r="H246" s="10"/>
      <c r="J246" s="10"/>
      <c r="L246" s="10"/>
      <c r="N246" s="10"/>
      <c r="P246" s="10"/>
      <c r="R246" s="10"/>
    </row>
    <row r="247" spans="1:18" s="9" customFormat="1">
      <c r="A247" s="10"/>
      <c r="D247" s="10"/>
      <c r="F247" s="10"/>
      <c r="H247" s="10"/>
      <c r="J247" s="10"/>
      <c r="L247" s="10"/>
      <c r="N247" s="10"/>
      <c r="P247" s="10"/>
      <c r="R247" s="10"/>
    </row>
    <row r="248" spans="1:18" s="9" customFormat="1">
      <c r="A248" s="10"/>
      <c r="D248" s="10"/>
      <c r="F248" s="10"/>
      <c r="H248" s="10"/>
      <c r="J248" s="10"/>
      <c r="L248" s="10"/>
      <c r="N248" s="10"/>
      <c r="P248" s="10"/>
      <c r="R248" s="10"/>
    </row>
    <row r="249" spans="1:18" s="9" customFormat="1">
      <c r="A249" s="10"/>
      <c r="D249" s="10"/>
      <c r="F249" s="10"/>
      <c r="H249" s="10"/>
      <c r="J249" s="10"/>
      <c r="L249" s="10"/>
      <c r="N249" s="10"/>
      <c r="P249" s="10"/>
      <c r="R249" s="10"/>
    </row>
    <row r="250" spans="1:18" s="9" customFormat="1">
      <c r="A250" s="10"/>
      <c r="D250" s="10"/>
      <c r="F250" s="10"/>
      <c r="H250" s="10"/>
      <c r="J250" s="10"/>
      <c r="L250" s="10"/>
      <c r="N250" s="10"/>
      <c r="P250" s="10"/>
      <c r="R250" s="10"/>
    </row>
    <row r="251" spans="1:18" s="9" customFormat="1">
      <c r="A251" s="10"/>
      <c r="D251" s="10"/>
      <c r="F251" s="10"/>
      <c r="H251" s="10"/>
      <c r="J251" s="10"/>
      <c r="L251" s="10"/>
      <c r="N251" s="10"/>
      <c r="P251" s="10"/>
      <c r="R251" s="10"/>
    </row>
    <row r="252" spans="1:18" s="9" customFormat="1">
      <c r="A252" s="10"/>
      <c r="D252" s="10"/>
      <c r="F252" s="10"/>
      <c r="H252" s="10"/>
      <c r="J252" s="10"/>
      <c r="L252" s="10"/>
      <c r="N252" s="10"/>
      <c r="P252" s="10"/>
      <c r="R252" s="10"/>
    </row>
    <row r="253" spans="1:18" s="9" customFormat="1">
      <c r="A253" s="10"/>
      <c r="D253" s="10"/>
      <c r="F253" s="10"/>
      <c r="H253" s="10"/>
      <c r="J253" s="10"/>
      <c r="L253" s="10"/>
      <c r="N253" s="10"/>
      <c r="P253" s="10"/>
      <c r="R253" s="10"/>
    </row>
    <row r="254" spans="1:18" s="9" customFormat="1">
      <c r="A254" s="10"/>
      <c r="D254" s="10"/>
      <c r="F254" s="10"/>
      <c r="H254" s="10"/>
      <c r="J254" s="10"/>
      <c r="L254" s="10"/>
      <c r="N254" s="10"/>
      <c r="P254" s="10"/>
      <c r="R254" s="10"/>
    </row>
    <row r="255" spans="1:18" s="9" customFormat="1">
      <c r="A255" s="10"/>
      <c r="D255" s="10"/>
      <c r="F255" s="10"/>
      <c r="H255" s="10"/>
      <c r="J255" s="10"/>
      <c r="L255" s="10"/>
      <c r="N255" s="10"/>
      <c r="P255" s="10"/>
      <c r="R255" s="10"/>
    </row>
    <row r="256" spans="1:18" s="9" customFormat="1">
      <c r="A256" s="10"/>
      <c r="D256" s="10"/>
      <c r="F256" s="10"/>
      <c r="H256" s="10"/>
      <c r="J256" s="10"/>
      <c r="L256" s="10"/>
      <c r="N256" s="10"/>
      <c r="P256" s="10"/>
      <c r="R256" s="10"/>
    </row>
    <row r="257" spans="1:18" s="9" customFormat="1">
      <c r="A257" s="10"/>
      <c r="D257" s="10"/>
      <c r="F257" s="10"/>
      <c r="H257" s="10"/>
      <c r="J257" s="10"/>
      <c r="L257" s="10"/>
      <c r="N257" s="10"/>
      <c r="P257" s="10"/>
      <c r="R257" s="10"/>
    </row>
    <row r="258" spans="1:18" s="9" customFormat="1">
      <c r="A258" s="10"/>
      <c r="D258" s="10"/>
      <c r="F258" s="10"/>
      <c r="H258" s="10"/>
      <c r="J258" s="10"/>
      <c r="L258" s="10"/>
      <c r="N258" s="10"/>
      <c r="P258" s="10"/>
      <c r="R258" s="10"/>
    </row>
    <row r="259" spans="1:18" s="9" customFormat="1">
      <c r="A259" s="10"/>
      <c r="D259" s="10"/>
      <c r="F259" s="10"/>
      <c r="H259" s="10"/>
      <c r="J259" s="10"/>
      <c r="L259" s="10"/>
      <c r="N259" s="10"/>
      <c r="P259" s="10"/>
      <c r="R259" s="10"/>
    </row>
    <row r="260" spans="1:18" s="9" customFormat="1">
      <c r="A260" s="10"/>
      <c r="D260" s="10"/>
      <c r="F260" s="10"/>
      <c r="H260" s="10"/>
      <c r="J260" s="10"/>
      <c r="L260" s="10"/>
      <c r="N260" s="10"/>
      <c r="P260" s="10"/>
      <c r="R260" s="10"/>
    </row>
    <row r="261" spans="1:18" s="9" customFormat="1">
      <c r="A261" s="10"/>
      <c r="D261" s="10"/>
      <c r="F261" s="10"/>
      <c r="H261" s="10"/>
      <c r="J261" s="10"/>
      <c r="L261" s="10"/>
      <c r="N261" s="10"/>
      <c r="P261" s="10"/>
      <c r="R261" s="10"/>
    </row>
    <row r="262" spans="1:18" s="9" customFormat="1">
      <c r="A262" s="10"/>
      <c r="D262" s="10"/>
      <c r="F262" s="10"/>
      <c r="H262" s="10"/>
      <c r="J262" s="10"/>
      <c r="L262" s="10"/>
      <c r="N262" s="10"/>
      <c r="P262" s="10"/>
      <c r="R262" s="10"/>
    </row>
    <row r="263" spans="1:18" s="9" customFormat="1">
      <c r="A263" s="10"/>
      <c r="D263" s="10"/>
      <c r="F263" s="10"/>
      <c r="H263" s="10"/>
      <c r="J263" s="10"/>
      <c r="L263" s="10"/>
      <c r="N263" s="10"/>
      <c r="P263" s="10"/>
      <c r="R263" s="10"/>
    </row>
    <row r="264" spans="1:18" s="9" customFormat="1">
      <c r="A264" s="10"/>
      <c r="D264" s="10"/>
      <c r="F264" s="10"/>
      <c r="H264" s="10"/>
      <c r="J264" s="10"/>
      <c r="L264" s="10"/>
      <c r="N264" s="10"/>
      <c r="P264" s="10"/>
      <c r="R264" s="10"/>
    </row>
    <row r="265" spans="1:18" s="9" customFormat="1">
      <c r="A265" s="10"/>
      <c r="D265" s="10"/>
      <c r="F265" s="10"/>
      <c r="H265" s="10"/>
      <c r="J265" s="10"/>
      <c r="L265" s="10"/>
      <c r="N265" s="10"/>
      <c r="P265" s="10"/>
      <c r="R265" s="10"/>
    </row>
    <row r="266" spans="1:18" s="9" customFormat="1">
      <c r="A266" s="10"/>
      <c r="D266" s="10"/>
      <c r="F266" s="10"/>
      <c r="H266" s="10"/>
      <c r="J266" s="10"/>
      <c r="L266" s="10"/>
      <c r="N266" s="10"/>
      <c r="P266" s="10"/>
      <c r="R266" s="10"/>
    </row>
    <row r="267" spans="1:18" s="9" customFormat="1">
      <c r="A267" s="10"/>
      <c r="D267" s="10"/>
      <c r="F267" s="10"/>
      <c r="H267" s="10"/>
      <c r="J267" s="10"/>
      <c r="L267" s="10"/>
      <c r="N267" s="10"/>
      <c r="P267" s="10"/>
      <c r="R267" s="10"/>
    </row>
    <row r="268" spans="1:18" s="9" customFormat="1">
      <c r="A268" s="10"/>
      <c r="D268" s="10"/>
      <c r="F268" s="10"/>
      <c r="H268" s="10"/>
      <c r="J268" s="10"/>
      <c r="L268" s="10"/>
      <c r="N268" s="10"/>
      <c r="P268" s="10"/>
      <c r="R268" s="10"/>
    </row>
    <row r="269" spans="1:18" s="9" customFormat="1">
      <c r="A269" s="10"/>
      <c r="D269" s="10"/>
      <c r="F269" s="10"/>
      <c r="H269" s="10"/>
      <c r="J269" s="10"/>
      <c r="L269" s="10"/>
      <c r="N269" s="10"/>
      <c r="P269" s="10"/>
      <c r="R269" s="10"/>
    </row>
    <row r="270" spans="1:18" s="9" customFormat="1">
      <c r="A270" s="10"/>
      <c r="D270" s="10"/>
      <c r="F270" s="10"/>
      <c r="H270" s="10"/>
      <c r="J270" s="10"/>
      <c r="L270" s="10"/>
      <c r="N270" s="10"/>
      <c r="P270" s="10"/>
      <c r="R270" s="10"/>
    </row>
    <row r="271" spans="1:18" s="9" customFormat="1">
      <c r="A271" s="10"/>
      <c r="D271" s="10"/>
      <c r="F271" s="10"/>
      <c r="H271" s="10"/>
      <c r="J271" s="10"/>
      <c r="L271" s="10"/>
      <c r="N271" s="10"/>
      <c r="P271" s="10"/>
      <c r="R271" s="10"/>
    </row>
    <row r="272" spans="1:18" s="9" customFormat="1">
      <c r="A272" s="10"/>
      <c r="D272" s="10"/>
      <c r="F272" s="10"/>
      <c r="H272" s="10"/>
      <c r="J272" s="10"/>
      <c r="L272" s="10"/>
      <c r="N272" s="10"/>
      <c r="P272" s="10"/>
      <c r="R272" s="10"/>
    </row>
    <row r="273" spans="1:18" s="9" customFormat="1">
      <c r="A273" s="10"/>
      <c r="D273" s="10"/>
      <c r="F273" s="10"/>
      <c r="H273" s="10"/>
      <c r="J273" s="10"/>
      <c r="L273" s="10"/>
      <c r="N273" s="10"/>
      <c r="P273" s="10"/>
      <c r="R273" s="10"/>
    </row>
    <row r="274" spans="1:18" s="9" customFormat="1">
      <c r="A274" s="10"/>
      <c r="D274" s="10"/>
      <c r="F274" s="10"/>
      <c r="H274" s="10"/>
      <c r="J274" s="10"/>
      <c r="L274" s="10"/>
      <c r="N274" s="10"/>
      <c r="P274" s="10"/>
      <c r="R274" s="10"/>
    </row>
    <row r="275" spans="1:18" s="9" customFormat="1">
      <c r="A275" s="10"/>
      <c r="D275" s="10"/>
      <c r="F275" s="10"/>
      <c r="H275" s="10"/>
      <c r="J275" s="10"/>
      <c r="L275" s="10"/>
      <c r="N275" s="10"/>
      <c r="P275" s="10"/>
      <c r="R275" s="10"/>
    </row>
    <row r="276" spans="1:18" s="9" customFormat="1">
      <c r="A276" s="10"/>
      <c r="D276" s="10"/>
      <c r="F276" s="10"/>
      <c r="H276" s="10"/>
      <c r="J276" s="10"/>
      <c r="L276" s="10"/>
      <c r="N276" s="10"/>
      <c r="P276" s="10"/>
      <c r="R276" s="10"/>
    </row>
    <row r="277" spans="1:18" s="9" customFormat="1">
      <c r="A277" s="10"/>
      <c r="D277" s="10"/>
      <c r="F277" s="10"/>
      <c r="H277" s="10"/>
      <c r="J277" s="10"/>
      <c r="L277" s="10"/>
      <c r="N277" s="10"/>
      <c r="P277" s="10"/>
      <c r="R277" s="10"/>
    </row>
    <row r="278" spans="1:18" s="9" customFormat="1">
      <c r="A278" s="10"/>
      <c r="D278" s="10"/>
      <c r="F278" s="10"/>
      <c r="H278" s="10"/>
      <c r="J278" s="10"/>
      <c r="L278" s="10"/>
      <c r="N278" s="10"/>
      <c r="P278" s="10"/>
      <c r="R278" s="10"/>
    </row>
    <row r="279" spans="1:18" s="9" customFormat="1">
      <c r="A279" s="10"/>
      <c r="D279" s="10"/>
      <c r="F279" s="10"/>
      <c r="H279" s="10"/>
      <c r="J279" s="10"/>
      <c r="L279" s="10"/>
      <c r="N279" s="10"/>
      <c r="P279" s="10"/>
      <c r="R279" s="10"/>
    </row>
    <row r="280" spans="1:18" s="9" customFormat="1">
      <c r="A280" s="10"/>
      <c r="D280" s="10"/>
      <c r="F280" s="10"/>
      <c r="H280" s="10"/>
      <c r="J280" s="10"/>
      <c r="L280" s="10"/>
      <c r="N280" s="10"/>
      <c r="P280" s="10"/>
      <c r="R280" s="10"/>
    </row>
    <row r="281" spans="1:18" s="9" customFormat="1">
      <c r="A281" s="10"/>
      <c r="D281" s="10"/>
      <c r="F281" s="10"/>
      <c r="H281" s="10"/>
      <c r="J281" s="10"/>
      <c r="L281" s="10"/>
      <c r="N281" s="10"/>
      <c r="P281" s="10"/>
      <c r="R281" s="10"/>
    </row>
    <row r="282" spans="1:18" s="9" customFormat="1">
      <c r="A282" s="10"/>
      <c r="D282" s="10"/>
      <c r="F282" s="10"/>
      <c r="H282" s="10"/>
      <c r="J282" s="10"/>
      <c r="L282" s="10"/>
      <c r="N282" s="10"/>
      <c r="P282" s="10"/>
      <c r="R282" s="10"/>
    </row>
    <row r="283" spans="1:18" s="9" customFormat="1">
      <c r="A283" s="10"/>
      <c r="D283" s="10"/>
      <c r="F283" s="10"/>
      <c r="H283" s="10"/>
      <c r="J283" s="10"/>
      <c r="L283" s="10"/>
      <c r="N283" s="10"/>
      <c r="P283" s="10"/>
      <c r="R283" s="10"/>
    </row>
    <row r="284" spans="1:18" s="9" customFormat="1">
      <c r="A284" s="10"/>
      <c r="D284" s="10"/>
      <c r="F284" s="10"/>
      <c r="H284" s="10"/>
      <c r="J284" s="10"/>
      <c r="L284" s="10"/>
      <c r="N284" s="10"/>
      <c r="P284" s="10"/>
      <c r="R284" s="10"/>
    </row>
    <row r="285" spans="1:18" s="9" customFormat="1">
      <c r="A285" s="10"/>
      <c r="D285" s="10"/>
      <c r="F285" s="10"/>
      <c r="H285" s="10"/>
      <c r="J285" s="10"/>
      <c r="L285" s="10"/>
      <c r="N285" s="10"/>
      <c r="P285" s="10"/>
      <c r="R285" s="10"/>
    </row>
    <row r="286" spans="1:18" s="9" customFormat="1">
      <c r="A286" s="10"/>
      <c r="D286" s="10"/>
      <c r="F286" s="10"/>
      <c r="H286" s="10"/>
      <c r="J286" s="10"/>
      <c r="L286" s="10"/>
      <c r="N286" s="10"/>
      <c r="P286" s="10"/>
      <c r="R286" s="10"/>
    </row>
    <row r="287" spans="1:18" s="9" customFormat="1">
      <c r="A287" s="10"/>
      <c r="D287" s="10"/>
      <c r="F287" s="10"/>
      <c r="H287" s="10"/>
      <c r="J287" s="10"/>
      <c r="L287" s="10"/>
      <c r="N287" s="10"/>
      <c r="P287" s="10"/>
      <c r="R287" s="10"/>
    </row>
    <row r="288" spans="1:18" s="9" customFormat="1">
      <c r="A288" s="10"/>
      <c r="D288" s="10"/>
      <c r="F288" s="10"/>
      <c r="H288" s="10"/>
      <c r="J288" s="10"/>
      <c r="L288" s="10"/>
      <c r="N288" s="10"/>
      <c r="P288" s="10"/>
      <c r="R288" s="10"/>
    </row>
    <row r="289" spans="1:18" s="9" customFormat="1">
      <c r="A289" s="10"/>
      <c r="D289" s="10"/>
      <c r="F289" s="10"/>
      <c r="H289" s="10"/>
      <c r="J289" s="10"/>
      <c r="L289" s="10"/>
      <c r="N289" s="10"/>
      <c r="P289" s="10"/>
      <c r="R289" s="10"/>
    </row>
    <row r="290" spans="1:18" s="9" customFormat="1">
      <c r="A290" s="10"/>
      <c r="D290" s="10"/>
      <c r="F290" s="10"/>
      <c r="H290" s="10"/>
      <c r="J290" s="10"/>
      <c r="L290" s="10"/>
      <c r="N290" s="10"/>
      <c r="P290" s="10"/>
      <c r="R290" s="10"/>
    </row>
    <row r="291" spans="1:18" s="9" customFormat="1">
      <c r="A291" s="10"/>
      <c r="D291" s="10"/>
      <c r="F291" s="10"/>
      <c r="H291" s="10"/>
      <c r="J291" s="10"/>
      <c r="L291" s="10"/>
      <c r="N291" s="10"/>
      <c r="P291" s="10"/>
      <c r="R291" s="10"/>
    </row>
    <row r="292" spans="1:18" s="9" customFormat="1">
      <c r="A292" s="10"/>
      <c r="D292" s="10"/>
      <c r="F292" s="10"/>
      <c r="H292" s="10"/>
      <c r="J292" s="10"/>
      <c r="L292" s="10"/>
      <c r="N292" s="10"/>
      <c r="P292" s="10"/>
      <c r="R292" s="10"/>
    </row>
    <row r="293" spans="1:18" s="9" customFormat="1">
      <c r="A293" s="10"/>
      <c r="D293" s="10"/>
      <c r="F293" s="10"/>
      <c r="H293" s="10"/>
      <c r="J293" s="10"/>
      <c r="L293" s="10"/>
      <c r="N293" s="10"/>
      <c r="P293" s="10"/>
      <c r="R293" s="10"/>
    </row>
    <row r="294" spans="1:18" s="9" customFormat="1">
      <c r="A294" s="10"/>
      <c r="D294" s="10"/>
      <c r="F294" s="10"/>
      <c r="H294" s="10"/>
      <c r="J294" s="10"/>
      <c r="L294" s="10"/>
      <c r="N294" s="10"/>
      <c r="P294" s="10"/>
      <c r="R294" s="10"/>
    </row>
    <row r="295" spans="1:18" s="9" customFormat="1">
      <c r="A295" s="10"/>
      <c r="D295" s="10"/>
      <c r="F295" s="10"/>
      <c r="H295" s="10"/>
      <c r="J295" s="10"/>
      <c r="L295" s="10"/>
      <c r="N295" s="10"/>
      <c r="P295" s="10"/>
      <c r="R295" s="10"/>
    </row>
    <row r="296" spans="1:18" s="9" customFormat="1">
      <c r="A296" s="10"/>
      <c r="D296" s="10"/>
      <c r="F296" s="10"/>
      <c r="H296" s="10"/>
      <c r="J296" s="10"/>
      <c r="L296" s="10"/>
      <c r="N296" s="10"/>
      <c r="P296" s="10"/>
      <c r="R296" s="10"/>
    </row>
    <row r="297" spans="1:18" s="9" customFormat="1">
      <c r="A297" s="10"/>
      <c r="D297" s="10"/>
      <c r="F297" s="10"/>
      <c r="H297" s="10"/>
      <c r="J297" s="10"/>
      <c r="L297" s="10"/>
      <c r="N297" s="10"/>
      <c r="P297" s="10"/>
      <c r="R297" s="10"/>
    </row>
    <row r="298" spans="1:18" s="9" customFormat="1">
      <c r="A298" s="10"/>
      <c r="D298" s="10"/>
      <c r="F298" s="10"/>
      <c r="H298" s="10"/>
      <c r="J298" s="10"/>
      <c r="L298" s="10"/>
      <c r="N298" s="10"/>
      <c r="P298" s="10"/>
      <c r="R298" s="10"/>
    </row>
    <row r="299" spans="1:18" s="9" customFormat="1">
      <c r="A299" s="10"/>
      <c r="D299" s="10"/>
      <c r="F299" s="10"/>
      <c r="H299" s="10"/>
      <c r="J299" s="10"/>
      <c r="L299" s="10"/>
      <c r="N299" s="10"/>
      <c r="P299" s="10"/>
      <c r="R299" s="10"/>
    </row>
    <row r="300" spans="1:18" s="9" customFormat="1">
      <c r="A300" s="10"/>
      <c r="D300" s="10"/>
      <c r="F300" s="10"/>
      <c r="H300" s="10"/>
      <c r="J300" s="10"/>
      <c r="L300" s="10"/>
      <c r="N300" s="10"/>
      <c r="P300" s="10"/>
      <c r="R300" s="10"/>
    </row>
    <row r="301" spans="1:18" s="9" customFormat="1">
      <c r="A301" s="10"/>
      <c r="D301" s="10"/>
      <c r="F301" s="10"/>
      <c r="H301" s="10"/>
      <c r="J301" s="10"/>
      <c r="L301" s="10"/>
      <c r="N301" s="10"/>
      <c r="P301" s="10"/>
      <c r="R301" s="10"/>
    </row>
    <row r="302" spans="1:18" s="9" customFormat="1">
      <c r="A302" s="10"/>
      <c r="D302" s="10"/>
      <c r="F302" s="10"/>
      <c r="H302" s="10"/>
      <c r="J302" s="10"/>
      <c r="L302" s="10"/>
      <c r="N302" s="10"/>
      <c r="P302" s="10"/>
      <c r="R302" s="10"/>
    </row>
    <row r="303" spans="1:18" s="9" customFormat="1">
      <c r="A303" s="10"/>
      <c r="D303" s="10"/>
      <c r="F303" s="10"/>
      <c r="H303" s="10"/>
      <c r="J303" s="10"/>
      <c r="L303" s="10"/>
      <c r="N303" s="10"/>
      <c r="P303" s="10"/>
      <c r="R303" s="10"/>
    </row>
    <row r="304" spans="1:18" s="9" customFormat="1">
      <c r="A304" s="10"/>
      <c r="D304" s="10"/>
      <c r="F304" s="10"/>
      <c r="H304" s="10"/>
      <c r="J304" s="10"/>
      <c r="L304" s="10"/>
      <c r="N304" s="10"/>
      <c r="P304" s="10"/>
      <c r="R304" s="10"/>
    </row>
    <row r="305" spans="1:18" s="9" customFormat="1">
      <c r="A305" s="10"/>
      <c r="D305" s="10"/>
      <c r="F305" s="10"/>
      <c r="H305" s="10"/>
      <c r="J305" s="10"/>
      <c r="L305" s="10"/>
      <c r="N305" s="10"/>
      <c r="P305" s="10"/>
      <c r="R305" s="10"/>
    </row>
    <row r="306" spans="1:18" s="9" customFormat="1">
      <c r="A306" s="10"/>
      <c r="D306" s="10"/>
      <c r="F306" s="10"/>
      <c r="H306" s="10"/>
      <c r="J306" s="10"/>
      <c r="L306" s="10"/>
      <c r="N306" s="10"/>
      <c r="P306" s="10"/>
      <c r="R306" s="10"/>
    </row>
    <row r="307" spans="1:18" s="9" customFormat="1">
      <c r="A307" s="10"/>
      <c r="D307" s="10"/>
      <c r="F307" s="10"/>
      <c r="H307" s="10"/>
      <c r="J307" s="10"/>
      <c r="L307" s="10"/>
      <c r="N307" s="10"/>
      <c r="P307" s="10"/>
      <c r="R307" s="10"/>
    </row>
    <row r="308" spans="1:18" s="9" customFormat="1">
      <c r="A308" s="10"/>
      <c r="D308" s="10"/>
      <c r="F308" s="10"/>
      <c r="H308" s="10"/>
      <c r="J308" s="10"/>
      <c r="L308" s="10"/>
      <c r="N308" s="10"/>
      <c r="P308" s="10"/>
      <c r="R308" s="10"/>
    </row>
    <row r="309" spans="1:18" s="9" customFormat="1">
      <c r="A309" s="10"/>
      <c r="D309" s="10"/>
      <c r="F309" s="10"/>
      <c r="H309" s="10"/>
      <c r="J309" s="10"/>
      <c r="L309" s="10"/>
      <c r="N309" s="10"/>
      <c r="P309" s="10"/>
      <c r="R309" s="10"/>
    </row>
    <row r="310" spans="1:18" s="9" customFormat="1">
      <c r="A310" s="10"/>
      <c r="D310" s="10"/>
      <c r="F310" s="10"/>
      <c r="H310" s="10"/>
      <c r="J310" s="10"/>
      <c r="L310" s="10"/>
      <c r="N310" s="10"/>
      <c r="P310" s="10"/>
      <c r="R310" s="10"/>
    </row>
    <row r="311" spans="1:18" s="9" customFormat="1">
      <c r="A311" s="10"/>
      <c r="D311" s="10"/>
      <c r="F311" s="10"/>
      <c r="H311" s="10"/>
      <c r="J311" s="10"/>
      <c r="L311" s="10"/>
      <c r="N311" s="10"/>
      <c r="P311" s="10"/>
      <c r="R311" s="10"/>
    </row>
    <row r="312" spans="1:18" s="9" customFormat="1">
      <c r="A312" s="10"/>
      <c r="D312" s="10"/>
      <c r="F312" s="10"/>
      <c r="H312" s="10"/>
      <c r="J312" s="10"/>
      <c r="L312" s="10"/>
      <c r="N312" s="10"/>
      <c r="P312" s="10"/>
      <c r="R312" s="10"/>
    </row>
    <row r="313" spans="1:18" s="9" customFormat="1">
      <c r="A313" s="10"/>
      <c r="D313" s="10"/>
      <c r="F313" s="10"/>
      <c r="H313" s="10"/>
      <c r="J313" s="10"/>
      <c r="L313" s="10"/>
      <c r="N313" s="10"/>
      <c r="P313" s="10"/>
      <c r="R313" s="10"/>
    </row>
    <row r="314" spans="1:18" s="9" customFormat="1">
      <c r="A314" s="10"/>
      <c r="D314" s="10"/>
      <c r="F314" s="10"/>
      <c r="H314" s="10"/>
      <c r="J314" s="10"/>
      <c r="L314" s="10"/>
      <c r="N314" s="10"/>
      <c r="P314" s="10"/>
      <c r="R314" s="10"/>
    </row>
    <row r="315" spans="1:18" s="9" customFormat="1">
      <c r="A315" s="10"/>
      <c r="D315" s="10"/>
      <c r="F315" s="10"/>
      <c r="H315" s="10"/>
      <c r="J315" s="10"/>
      <c r="L315" s="10"/>
      <c r="N315" s="10"/>
      <c r="P315" s="10"/>
      <c r="R315" s="10"/>
    </row>
    <row r="316" spans="1:18" s="9" customFormat="1">
      <c r="A316" s="10"/>
      <c r="D316" s="10"/>
      <c r="F316" s="10"/>
      <c r="H316" s="10"/>
      <c r="J316" s="10"/>
      <c r="L316" s="10"/>
      <c r="N316" s="10"/>
      <c r="P316" s="10"/>
      <c r="R316" s="10"/>
    </row>
    <row r="317" spans="1:18" s="9" customFormat="1">
      <c r="A317" s="10"/>
      <c r="D317" s="10"/>
      <c r="F317" s="10"/>
      <c r="H317" s="10"/>
      <c r="J317" s="10"/>
      <c r="L317" s="10"/>
      <c r="N317" s="10"/>
      <c r="P317" s="10"/>
      <c r="R317" s="10"/>
    </row>
    <row r="318" spans="1:18" s="9" customFormat="1">
      <c r="A318" s="10"/>
      <c r="D318" s="10"/>
      <c r="F318" s="10"/>
      <c r="H318" s="10"/>
      <c r="J318" s="10"/>
      <c r="L318" s="10"/>
      <c r="N318" s="10"/>
      <c r="P318" s="10"/>
      <c r="R318" s="10"/>
    </row>
    <row r="319" spans="1:18" s="9" customFormat="1">
      <c r="A319" s="10"/>
      <c r="D319" s="10"/>
      <c r="F319" s="10"/>
      <c r="H319" s="10"/>
      <c r="J319" s="10"/>
      <c r="L319" s="10"/>
      <c r="N319" s="10"/>
      <c r="P319" s="10"/>
      <c r="R319" s="10"/>
    </row>
    <row r="320" spans="1:18" s="9" customFormat="1">
      <c r="A320" s="10"/>
      <c r="D320" s="10"/>
      <c r="F320" s="10"/>
      <c r="H320" s="10"/>
      <c r="J320" s="10"/>
      <c r="L320" s="10"/>
      <c r="N320" s="10"/>
      <c r="P320" s="10"/>
      <c r="R320" s="10"/>
    </row>
    <row r="321" spans="1:18" s="9" customFormat="1">
      <c r="A321" s="10"/>
      <c r="D321" s="10"/>
      <c r="F321" s="10"/>
      <c r="H321" s="10"/>
      <c r="J321" s="10"/>
      <c r="L321" s="10"/>
      <c r="N321" s="10"/>
      <c r="P321" s="10"/>
      <c r="R321" s="10"/>
    </row>
    <row r="322" spans="1:18" s="9" customFormat="1">
      <c r="A322" s="10"/>
      <c r="D322" s="10"/>
      <c r="F322" s="10"/>
      <c r="H322" s="10"/>
      <c r="J322" s="10"/>
      <c r="L322" s="10"/>
      <c r="N322" s="10"/>
      <c r="P322" s="10"/>
      <c r="R322" s="10"/>
    </row>
    <row r="323" spans="1:18" s="9" customFormat="1">
      <c r="A323" s="10"/>
      <c r="D323" s="10"/>
      <c r="F323" s="10"/>
      <c r="H323" s="10"/>
      <c r="J323" s="10"/>
      <c r="L323" s="10"/>
      <c r="N323" s="10"/>
      <c r="P323" s="10"/>
      <c r="R323" s="10"/>
    </row>
    <row r="324" spans="1:18" s="9" customFormat="1">
      <c r="A324" s="10"/>
      <c r="D324" s="10"/>
      <c r="F324" s="10"/>
      <c r="H324" s="10"/>
      <c r="J324" s="10"/>
      <c r="L324" s="10"/>
      <c r="N324" s="10"/>
      <c r="P324" s="10"/>
      <c r="R324" s="10"/>
    </row>
    <row r="325" spans="1:18" s="9" customFormat="1">
      <c r="A325" s="10"/>
      <c r="D325" s="10"/>
      <c r="F325" s="10"/>
      <c r="H325" s="10"/>
      <c r="J325" s="10"/>
      <c r="L325" s="10"/>
      <c r="N325" s="10"/>
      <c r="P325" s="10"/>
      <c r="R325" s="10"/>
    </row>
    <row r="326" spans="1:18" s="9" customFormat="1">
      <c r="A326" s="10"/>
      <c r="D326" s="10"/>
      <c r="F326" s="10"/>
      <c r="H326" s="10"/>
      <c r="J326" s="10"/>
      <c r="L326" s="10"/>
      <c r="N326" s="10"/>
      <c r="P326" s="10"/>
      <c r="R326" s="10"/>
    </row>
    <row r="327" spans="1:18" s="9" customFormat="1">
      <c r="A327" s="10"/>
      <c r="D327" s="10"/>
      <c r="F327" s="10"/>
      <c r="H327" s="10"/>
      <c r="J327" s="10"/>
      <c r="L327" s="10"/>
      <c r="N327" s="10"/>
      <c r="P327" s="10"/>
      <c r="R327" s="10"/>
    </row>
    <row r="328" spans="1:18" s="9" customFormat="1">
      <c r="A328" s="10"/>
      <c r="D328" s="10"/>
      <c r="F328" s="10"/>
      <c r="H328" s="10"/>
      <c r="J328" s="10"/>
      <c r="L328" s="10"/>
      <c r="N328" s="10"/>
      <c r="P328" s="10"/>
      <c r="R328" s="10"/>
    </row>
    <row r="329" spans="1:18" s="9" customFormat="1">
      <c r="A329" s="10"/>
      <c r="D329" s="10"/>
      <c r="F329" s="10"/>
      <c r="H329" s="10"/>
      <c r="J329" s="10"/>
      <c r="L329" s="10"/>
      <c r="N329" s="10"/>
      <c r="P329" s="10"/>
      <c r="R329" s="10"/>
    </row>
    <row r="330" spans="1:18" s="9" customFormat="1">
      <c r="A330" s="10"/>
      <c r="D330" s="10"/>
      <c r="F330" s="10"/>
      <c r="H330" s="10"/>
      <c r="J330" s="10"/>
      <c r="L330" s="10"/>
      <c r="N330" s="10"/>
      <c r="P330" s="10"/>
      <c r="R330" s="10"/>
    </row>
    <row r="331" spans="1:18" s="9" customFormat="1">
      <c r="A331" s="10"/>
      <c r="D331" s="10"/>
      <c r="F331" s="10"/>
      <c r="H331" s="10"/>
      <c r="J331" s="10"/>
      <c r="L331" s="10"/>
      <c r="N331" s="10"/>
      <c r="P331" s="10"/>
      <c r="R331" s="10"/>
    </row>
    <row r="332" spans="1:18" s="9" customFormat="1">
      <c r="A332" s="10"/>
      <c r="D332" s="10"/>
      <c r="F332" s="10"/>
      <c r="H332" s="10"/>
      <c r="J332" s="10"/>
      <c r="L332" s="10"/>
      <c r="N332" s="10"/>
      <c r="P332" s="10"/>
      <c r="R332" s="10"/>
    </row>
    <row r="333" spans="1:18" s="9" customFormat="1">
      <c r="A333" s="10"/>
      <c r="D333" s="10"/>
      <c r="F333" s="10"/>
      <c r="H333" s="10"/>
      <c r="J333" s="10"/>
      <c r="L333" s="10"/>
      <c r="N333" s="10"/>
      <c r="P333" s="10"/>
      <c r="R333" s="10"/>
    </row>
    <row r="334" spans="1:18" s="9" customFormat="1">
      <c r="A334" s="10"/>
      <c r="D334" s="10"/>
      <c r="F334" s="10"/>
      <c r="H334" s="10"/>
      <c r="J334" s="10"/>
      <c r="L334" s="10"/>
      <c r="N334" s="10"/>
      <c r="P334" s="10"/>
      <c r="R334" s="10"/>
    </row>
    <row r="335" spans="1:18" s="9" customFormat="1">
      <c r="A335" s="10"/>
      <c r="D335" s="10"/>
      <c r="F335" s="10"/>
      <c r="H335" s="10"/>
      <c r="J335" s="10"/>
      <c r="L335" s="10"/>
      <c r="N335" s="10"/>
      <c r="P335" s="10"/>
      <c r="R335" s="10"/>
    </row>
    <row r="336" spans="1:18" s="9" customFormat="1">
      <c r="A336" s="10"/>
      <c r="D336" s="10"/>
      <c r="F336" s="10"/>
      <c r="H336" s="10"/>
      <c r="J336" s="10"/>
      <c r="L336" s="10"/>
      <c r="N336" s="10"/>
      <c r="P336" s="10"/>
      <c r="R336" s="10"/>
    </row>
    <row r="337" spans="1:18" s="9" customFormat="1">
      <c r="A337" s="10"/>
      <c r="D337" s="10"/>
      <c r="F337" s="10"/>
      <c r="H337" s="10"/>
      <c r="J337" s="10"/>
      <c r="L337" s="10"/>
      <c r="N337" s="10"/>
      <c r="P337" s="10"/>
      <c r="R337" s="10"/>
    </row>
    <row r="338" spans="1:18" s="9" customFormat="1">
      <c r="A338" s="10"/>
      <c r="D338" s="10"/>
      <c r="F338" s="10"/>
      <c r="H338" s="10"/>
      <c r="J338" s="10"/>
      <c r="L338" s="10"/>
      <c r="N338" s="10"/>
      <c r="P338" s="10"/>
      <c r="R338" s="10"/>
    </row>
    <row r="339" spans="1:18" s="9" customFormat="1">
      <c r="A339" s="10"/>
      <c r="D339" s="10"/>
      <c r="F339" s="10"/>
      <c r="H339" s="10"/>
      <c r="J339" s="10"/>
      <c r="L339" s="10"/>
      <c r="N339" s="10"/>
      <c r="P339" s="10"/>
      <c r="R339" s="10"/>
    </row>
    <row r="340" spans="1:18" s="9" customFormat="1">
      <c r="A340" s="10"/>
      <c r="D340" s="10"/>
      <c r="F340" s="10"/>
      <c r="H340" s="10"/>
      <c r="J340" s="10"/>
      <c r="L340" s="10"/>
      <c r="N340" s="10"/>
      <c r="P340" s="10"/>
      <c r="R340" s="10"/>
    </row>
    <row r="341" spans="1:18" s="9" customFormat="1">
      <c r="A341" s="10"/>
      <c r="D341" s="10"/>
      <c r="F341" s="10"/>
      <c r="H341" s="10"/>
      <c r="J341" s="10"/>
      <c r="L341" s="10"/>
      <c r="N341" s="10"/>
      <c r="P341" s="10"/>
      <c r="R341" s="10"/>
    </row>
    <row r="342" spans="1:18" s="9" customFormat="1">
      <c r="A342" s="10"/>
      <c r="D342" s="10"/>
      <c r="F342" s="10"/>
      <c r="H342" s="10"/>
      <c r="J342" s="10"/>
      <c r="L342" s="10"/>
      <c r="N342" s="10"/>
      <c r="P342" s="10"/>
      <c r="R342" s="10"/>
    </row>
    <row r="343" spans="1:18" s="9" customFormat="1">
      <c r="A343" s="10"/>
      <c r="D343" s="10"/>
      <c r="F343" s="10"/>
      <c r="H343" s="10"/>
      <c r="J343" s="10"/>
      <c r="L343" s="10"/>
      <c r="N343" s="10"/>
      <c r="P343" s="10"/>
      <c r="R343" s="10"/>
    </row>
    <row r="344" spans="1:18" s="9" customFormat="1">
      <c r="A344" s="10"/>
      <c r="D344" s="10"/>
      <c r="F344" s="10"/>
      <c r="H344" s="10"/>
      <c r="J344" s="10"/>
      <c r="L344" s="10"/>
      <c r="N344" s="10"/>
      <c r="P344" s="10"/>
      <c r="R344" s="10"/>
    </row>
    <row r="345" spans="1:18" s="9" customFormat="1">
      <c r="A345" s="10"/>
      <c r="D345" s="10"/>
      <c r="F345" s="10"/>
      <c r="H345" s="10"/>
      <c r="J345" s="10"/>
      <c r="L345" s="10"/>
      <c r="N345" s="10"/>
      <c r="P345" s="10"/>
      <c r="R345" s="10"/>
    </row>
    <row r="346" spans="1:18" s="9" customFormat="1">
      <c r="A346" s="10"/>
      <c r="D346" s="10"/>
      <c r="F346" s="10"/>
      <c r="H346" s="10"/>
      <c r="J346" s="10"/>
      <c r="L346" s="10"/>
      <c r="N346" s="10"/>
      <c r="P346" s="10"/>
      <c r="R346" s="10"/>
    </row>
    <row r="347" spans="1:18" s="9" customFormat="1">
      <c r="A347" s="10"/>
      <c r="D347" s="10"/>
      <c r="F347" s="10"/>
      <c r="H347" s="10"/>
      <c r="J347" s="10"/>
      <c r="L347" s="10"/>
      <c r="N347" s="10"/>
      <c r="P347" s="10"/>
      <c r="R347" s="10"/>
    </row>
    <row r="348" spans="1:18" s="9" customFormat="1">
      <c r="A348" s="10"/>
      <c r="D348" s="10"/>
      <c r="F348" s="10"/>
      <c r="H348" s="10"/>
      <c r="J348" s="10"/>
      <c r="L348" s="10"/>
      <c r="N348" s="10"/>
      <c r="P348" s="10"/>
      <c r="R348" s="10"/>
    </row>
    <row r="349" spans="1:18" s="9" customFormat="1">
      <c r="A349" s="10"/>
      <c r="D349" s="10"/>
      <c r="F349" s="10"/>
      <c r="H349" s="10"/>
      <c r="J349" s="10"/>
      <c r="L349" s="10"/>
      <c r="N349" s="10"/>
      <c r="P349" s="10"/>
      <c r="R349" s="10"/>
    </row>
    <row r="350" spans="1:18" s="9" customFormat="1">
      <c r="A350" s="10"/>
      <c r="D350" s="10"/>
      <c r="F350" s="10"/>
      <c r="H350" s="10"/>
      <c r="J350" s="10"/>
      <c r="L350" s="10"/>
      <c r="N350" s="10"/>
      <c r="P350" s="10"/>
      <c r="R350" s="10"/>
    </row>
    <row r="351" spans="1:18" s="9" customFormat="1">
      <c r="A351" s="10"/>
      <c r="D351" s="10"/>
      <c r="F351" s="10"/>
      <c r="H351" s="10"/>
      <c r="J351" s="10"/>
      <c r="L351" s="10"/>
      <c r="N351" s="10"/>
      <c r="P351" s="10"/>
      <c r="R351" s="10"/>
    </row>
    <row r="352" spans="1:18" s="9" customFormat="1">
      <c r="A352" s="10"/>
      <c r="D352" s="10"/>
      <c r="F352" s="10"/>
      <c r="H352" s="10"/>
      <c r="J352" s="10"/>
      <c r="L352" s="10"/>
      <c r="N352" s="10"/>
      <c r="P352" s="10"/>
      <c r="R352" s="10"/>
    </row>
    <row r="353" spans="1:18" s="9" customFormat="1">
      <c r="A353" s="10"/>
      <c r="D353" s="10"/>
      <c r="F353" s="10"/>
      <c r="H353" s="10"/>
      <c r="J353" s="10"/>
      <c r="L353" s="10"/>
      <c r="N353" s="10"/>
      <c r="P353" s="10"/>
      <c r="R353" s="10"/>
    </row>
    <row r="354" spans="1:18" s="9" customFormat="1">
      <c r="A354" s="10"/>
      <c r="D354" s="10"/>
      <c r="F354" s="10"/>
      <c r="H354" s="10"/>
      <c r="J354" s="10"/>
      <c r="L354" s="10"/>
      <c r="N354" s="10"/>
      <c r="P354" s="10"/>
      <c r="R354" s="10"/>
    </row>
    <row r="355" spans="1:18" s="9" customFormat="1">
      <c r="A355" s="10"/>
      <c r="D355" s="10"/>
      <c r="F355" s="10"/>
      <c r="H355" s="10"/>
      <c r="J355" s="10"/>
      <c r="L355" s="10"/>
      <c r="N355" s="10"/>
      <c r="P355" s="10"/>
      <c r="R355" s="10"/>
    </row>
    <row r="356" spans="1:18" s="9" customFormat="1">
      <c r="A356" s="10"/>
      <c r="D356" s="10"/>
      <c r="F356" s="10"/>
      <c r="H356" s="10"/>
      <c r="J356" s="10"/>
      <c r="L356" s="10"/>
      <c r="N356" s="10"/>
      <c r="P356" s="10"/>
      <c r="R356" s="10"/>
    </row>
    <row r="357" spans="1:18" s="9" customFormat="1">
      <c r="A357" s="10"/>
      <c r="D357" s="10"/>
      <c r="F357" s="10"/>
      <c r="H357" s="10"/>
      <c r="J357" s="10"/>
      <c r="L357" s="10"/>
      <c r="N357" s="10"/>
      <c r="P357" s="10"/>
      <c r="R357" s="10"/>
    </row>
    <row r="358" spans="1:18" s="9" customFormat="1">
      <c r="A358" s="10"/>
      <c r="D358" s="10"/>
      <c r="F358" s="10"/>
      <c r="H358" s="10"/>
      <c r="J358" s="10"/>
      <c r="L358" s="10"/>
      <c r="N358" s="10"/>
      <c r="P358" s="10"/>
      <c r="R358" s="10"/>
    </row>
    <row r="359" spans="1:18" s="9" customFormat="1">
      <c r="A359" s="10"/>
      <c r="D359" s="10"/>
      <c r="F359" s="10"/>
      <c r="H359" s="10"/>
      <c r="J359" s="10"/>
      <c r="L359" s="10"/>
      <c r="N359" s="10"/>
      <c r="P359" s="10"/>
      <c r="R359" s="10"/>
    </row>
    <row r="360" spans="1:18" s="9" customFormat="1">
      <c r="A360" s="10"/>
      <c r="D360" s="10"/>
      <c r="F360" s="10"/>
      <c r="H360" s="10"/>
      <c r="J360" s="10"/>
      <c r="L360" s="10"/>
      <c r="N360" s="10"/>
      <c r="P360" s="10"/>
      <c r="R360" s="10"/>
    </row>
    <row r="361" spans="1:18" s="9" customFormat="1">
      <c r="A361" s="10"/>
      <c r="D361" s="10"/>
      <c r="F361" s="10"/>
      <c r="H361" s="10"/>
      <c r="J361" s="10"/>
      <c r="L361" s="10"/>
      <c r="N361" s="10"/>
      <c r="P361" s="10"/>
      <c r="R361" s="10"/>
    </row>
    <row r="362" spans="1:18" s="9" customFormat="1">
      <c r="A362" s="10"/>
      <c r="D362" s="10"/>
      <c r="F362" s="10"/>
      <c r="H362" s="10"/>
      <c r="J362" s="10"/>
      <c r="L362" s="10"/>
      <c r="N362" s="10"/>
      <c r="P362" s="10"/>
      <c r="R362" s="10"/>
    </row>
    <row r="363" spans="1:18" s="9" customFormat="1">
      <c r="A363" s="10"/>
      <c r="D363" s="10"/>
      <c r="F363" s="10"/>
      <c r="H363" s="10"/>
      <c r="J363" s="10"/>
      <c r="L363" s="10"/>
      <c r="N363" s="10"/>
      <c r="P363" s="10"/>
      <c r="R363" s="10"/>
    </row>
    <row r="364" spans="1:18" s="9" customFormat="1">
      <c r="A364" s="10"/>
      <c r="D364" s="10"/>
      <c r="F364" s="10"/>
      <c r="H364" s="10"/>
      <c r="J364" s="10"/>
      <c r="L364" s="10"/>
      <c r="N364" s="10"/>
      <c r="P364" s="10"/>
      <c r="R364" s="10"/>
    </row>
    <row r="365" spans="1:18" s="9" customFormat="1">
      <c r="A365" s="10"/>
      <c r="D365" s="10"/>
      <c r="F365" s="10"/>
      <c r="H365" s="10"/>
      <c r="J365" s="10"/>
      <c r="L365" s="10"/>
      <c r="N365" s="10"/>
      <c r="P365" s="10"/>
      <c r="R365" s="10"/>
    </row>
    <row r="366" spans="1:18" s="9" customFormat="1">
      <c r="A366" s="10"/>
      <c r="D366" s="10"/>
      <c r="F366" s="10"/>
      <c r="H366" s="10"/>
      <c r="J366" s="10"/>
      <c r="L366" s="10"/>
      <c r="N366" s="10"/>
      <c r="P366" s="10"/>
      <c r="R366" s="10"/>
    </row>
    <row r="367" spans="1:18" s="9" customFormat="1">
      <c r="A367" s="10"/>
      <c r="D367" s="10"/>
      <c r="F367" s="10"/>
      <c r="H367" s="10"/>
      <c r="J367" s="10"/>
      <c r="L367" s="10"/>
      <c r="N367" s="10"/>
      <c r="P367" s="10"/>
      <c r="R367" s="10"/>
    </row>
    <row r="368" spans="1:18" s="9" customFormat="1">
      <c r="A368" s="10"/>
      <c r="D368" s="10"/>
      <c r="F368" s="10"/>
      <c r="H368" s="10"/>
      <c r="J368" s="10"/>
      <c r="L368" s="10"/>
      <c r="N368" s="10"/>
      <c r="P368" s="10"/>
      <c r="R368" s="10"/>
    </row>
    <row r="369" spans="1:18" s="9" customFormat="1">
      <c r="A369" s="10"/>
      <c r="D369" s="10"/>
      <c r="F369" s="10"/>
      <c r="H369" s="10"/>
      <c r="J369" s="10"/>
      <c r="L369" s="10"/>
      <c r="N369" s="10"/>
      <c r="P369" s="10"/>
      <c r="R369" s="10"/>
    </row>
    <row r="370" spans="1:18" s="9" customFormat="1">
      <c r="A370" s="10"/>
      <c r="D370" s="10"/>
      <c r="F370" s="10"/>
      <c r="H370" s="10"/>
      <c r="J370" s="10"/>
      <c r="L370" s="10"/>
      <c r="N370" s="10"/>
      <c r="P370" s="10"/>
      <c r="R370" s="10"/>
    </row>
    <row r="371" spans="1:18" s="9" customFormat="1">
      <c r="A371" s="10"/>
      <c r="D371" s="10"/>
      <c r="F371" s="10"/>
      <c r="H371" s="10"/>
      <c r="J371" s="10"/>
      <c r="L371" s="10"/>
      <c r="N371" s="10"/>
      <c r="P371" s="10"/>
      <c r="R371" s="10"/>
    </row>
    <row r="372" spans="1:18" s="9" customFormat="1">
      <c r="A372" s="10"/>
      <c r="D372" s="10"/>
      <c r="F372" s="10"/>
      <c r="H372" s="10"/>
      <c r="J372" s="10"/>
      <c r="L372" s="10"/>
      <c r="N372" s="10"/>
      <c r="P372" s="10"/>
      <c r="R372" s="10"/>
    </row>
    <row r="373" spans="1:18" s="9" customFormat="1">
      <c r="A373" s="10"/>
      <c r="D373" s="10"/>
      <c r="F373" s="10"/>
      <c r="H373" s="10"/>
      <c r="J373" s="10"/>
      <c r="L373" s="10"/>
      <c r="N373" s="10"/>
      <c r="P373" s="10"/>
      <c r="R373" s="10"/>
    </row>
    <row r="374" spans="1:18" s="9" customFormat="1">
      <c r="A374" s="10"/>
      <c r="D374" s="10"/>
      <c r="F374" s="10"/>
      <c r="H374" s="10"/>
      <c r="J374" s="10"/>
      <c r="L374" s="10"/>
      <c r="N374" s="10"/>
      <c r="P374" s="10"/>
      <c r="R374" s="10"/>
    </row>
    <row r="375" spans="1:18" s="9" customFormat="1">
      <c r="A375" s="10"/>
      <c r="D375" s="10"/>
      <c r="F375" s="10"/>
      <c r="H375" s="10"/>
      <c r="J375" s="10"/>
      <c r="L375" s="10"/>
      <c r="N375" s="10"/>
      <c r="P375" s="10"/>
      <c r="R375" s="10"/>
    </row>
    <row r="376" spans="1:18" s="9" customFormat="1">
      <c r="A376" s="10"/>
      <c r="D376" s="10"/>
      <c r="F376" s="10"/>
      <c r="H376" s="10"/>
      <c r="J376" s="10"/>
      <c r="L376" s="10"/>
      <c r="N376" s="10"/>
      <c r="P376" s="10"/>
      <c r="R376" s="10"/>
    </row>
    <row r="377" spans="1:18" s="9" customFormat="1">
      <c r="A377" s="10"/>
      <c r="D377" s="10"/>
      <c r="F377" s="10"/>
      <c r="H377" s="10"/>
      <c r="J377" s="10"/>
      <c r="L377" s="10"/>
      <c r="N377" s="10"/>
      <c r="P377" s="10"/>
      <c r="R377" s="10"/>
    </row>
    <row r="378" spans="1:18" s="9" customFormat="1">
      <c r="A378" s="10"/>
      <c r="D378" s="10"/>
      <c r="F378" s="10"/>
      <c r="H378" s="10"/>
      <c r="J378" s="10"/>
      <c r="L378" s="10"/>
      <c r="N378" s="10"/>
      <c r="P378" s="10"/>
      <c r="R378" s="10"/>
    </row>
    <row r="379" spans="1:18" s="9" customFormat="1">
      <c r="A379" s="10"/>
      <c r="D379" s="10"/>
      <c r="F379" s="10"/>
      <c r="H379" s="10"/>
      <c r="J379" s="10"/>
      <c r="L379" s="10"/>
      <c r="N379" s="10"/>
      <c r="P379" s="10"/>
      <c r="R379" s="10"/>
    </row>
    <row r="380" spans="1:18" s="9" customFormat="1">
      <c r="A380" s="10"/>
      <c r="D380" s="10"/>
      <c r="F380" s="10"/>
      <c r="H380" s="10"/>
      <c r="J380" s="10"/>
      <c r="L380" s="10"/>
      <c r="N380" s="10"/>
      <c r="P380" s="10"/>
      <c r="R380" s="10"/>
    </row>
    <row r="381" spans="1:18" s="9" customFormat="1">
      <c r="A381" s="10"/>
      <c r="D381" s="10"/>
      <c r="F381" s="10"/>
      <c r="H381" s="10"/>
      <c r="J381" s="10"/>
      <c r="L381" s="10"/>
      <c r="N381" s="10"/>
      <c r="P381" s="10"/>
      <c r="R381" s="10"/>
    </row>
    <row r="382" spans="1:18" s="9" customFormat="1">
      <c r="A382" s="10"/>
      <c r="D382" s="10"/>
      <c r="F382" s="10"/>
      <c r="H382" s="10"/>
      <c r="J382" s="10"/>
      <c r="L382" s="10"/>
      <c r="N382" s="10"/>
      <c r="P382" s="10"/>
      <c r="R382" s="10"/>
    </row>
    <row r="383" spans="1:18" s="9" customFormat="1">
      <c r="A383" s="10"/>
      <c r="D383" s="10"/>
      <c r="F383" s="10"/>
      <c r="H383" s="10"/>
      <c r="J383" s="10"/>
      <c r="L383" s="10"/>
      <c r="N383" s="10"/>
      <c r="P383" s="10"/>
      <c r="R383" s="10"/>
    </row>
    <row r="384" spans="1:18" s="9" customFormat="1">
      <c r="A384" s="10"/>
      <c r="D384" s="10"/>
      <c r="F384" s="10"/>
      <c r="H384" s="10"/>
      <c r="J384" s="10"/>
      <c r="L384" s="10"/>
      <c r="N384" s="10"/>
      <c r="P384" s="10"/>
      <c r="R384" s="10"/>
    </row>
    <row r="385" spans="1:18" s="9" customFormat="1">
      <c r="A385" s="10"/>
      <c r="D385" s="10"/>
      <c r="F385" s="10"/>
      <c r="H385" s="10"/>
      <c r="J385" s="10"/>
      <c r="L385" s="10"/>
      <c r="N385" s="10"/>
      <c r="P385" s="10"/>
      <c r="R385" s="10"/>
    </row>
    <row r="386" spans="1:18" s="9" customFormat="1">
      <c r="A386" s="10"/>
      <c r="D386" s="10"/>
      <c r="F386" s="10"/>
      <c r="H386" s="10"/>
      <c r="J386" s="10"/>
      <c r="L386" s="10"/>
      <c r="N386" s="10"/>
      <c r="P386" s="10"/>
      <c r="R386" s="10"/>
    </row>
    <row r="387" spans="1:18" s="9" customFormat="1">
      <c r="A387" s="10"/>
      <c r="D387" s="10"/>
      <c r="F387" s="10"/>
      <c r="H387" s="10"/>
      <c r="J387" s="10"/>
      <c r="L387" s="10"/>
      <c r="N387" s="10"/>
      <c r="P387" s="10"/>
      <c r="R387" s="10"/>
    </row>
    <row r="388" spans="1:18" s="9" customFormat="1">
      <c r="A388" s="10"/>
      <c r="D388" s="10"/>
      <c r="F388" s="10"/>
      <c r="H388" s="10"/>
      <c r="J388" s="10"/>
      <c r="L388" s="10"/>
      <c r="N388" s="10"/>
      <c r="P388" s="10"/>
      <c r="R388" s="10"/>
    </row>
    <row r="389" spans="1:18" s="9" customFormat="1">
      <c r="A389" s="10"/>
      <c r="D389" s="10"/>
      <c r="F389" s="10"/>
      <c r="H389" s="10"/>
      <c r="J389" s="10"/>
      <c r="L389" s="10"/>
      <c r="N389" s="10"/>
      <c r="P389" s="10"/>
      <c r="R389" s="10"/>
    </row>
    <row r="390" spans="1:18" s="9" customFormat="1">
      <c r="A390" s="10"/>
      <c r="D390" s="10"/>
      <c r="F390" s="10"/>
      <c r="H390" s="10"/>
      <c r="J390" s="10"/>
      <c r="L390" s="10"/>
      <c r="N390" s="10"/>
      <c r="P390" s="10"/>
      <c r="R390" s="10"/>
    </row>
    <row r="391" spans="1:18" s="9" customFormat="1">
      <c r="A391" s="10"/>
      <c r="D391" s="10"/>
      <c r="F391" s="10"/>
      <c r="H391" s="10"/>
      <c r="J391" s="10"/>
      <c r="L391" s="10"/>
      <c r="N391" s="10"/>
      <c r="P391" s="10"/>
      <c r="R391" s="10"/>
    </row>
    <row r="392" spans="1:18" s="9" customFormat="1">
      <c r="A392" s="10"/>
      <c r="D392" s="10"/>
      <c r="F392" s="10"/>
      <c r="H392" s="10"/>
      <c r="J392" s="10"/>
      <c r="L392" s="10"/>
      <c r="N392" s="10"/>
      <c r="P392" s="10"/>
      <c r="R392" s="10"/>
    </row>
    <row r="393" spans="1:18" s="9" customFormat="1">
      <c r="A393" s="10"/>
      <c r="D393" s="10"/>
      <c r="F393" s="10"/>
      <c r="H393" s="10"/>
      <c r="J393" s="10"/>
      <c r="L393" s="10"/>
      <c r="N393" s="10"/>
      <c r="P393" s="10"/>
      <c r="R393" s="10"/>
    </row>
    <row r="394" spans="1:18" s="9" customFormat="1">
      <c r="A394" s="10"/>
      <c r="D394" s="10"/>
      <c r="F394" s="10"/>
      <c r="H394" s="10"/>
      <c r="J394" s="10"/>
      <c r="L394" s="10"/>
      <c r="N394" s="10"/>
      <c r="P394" s="10"/>
      <c r="R394" s="10"/>
    </row>
    <row r="395" spans="1:18" s="9" customFormat="1">
      <c r="A395" s="10"/>
      <c r="D395" s="10"/>
      <c r="F395" s="10"/>
      <c r="H395" s="10"/>
      <c r="J395" s="10"/>
      <c r="L395" s="10"/>
      <c r="N395" s="10"/>
      <c r="P395" s="10"/>
      <c r="R395" s="10"/>
    </row>
    <row r="396" spans="1:18" s="9" customFormat="1">
      <c r="A396" s="10"/>
      <c r="D396" s="10"/>
      <c r="F396" s="10"/>
      <c r="H396" s="10"/>
      <c r="J396" s="10"/>
      <c r="L396" s="10"/>
      <c r="N396" s="10"/>
      <c r="P396" s="10"/>
      <c r="R396" s="10"/>
    </row>
    <row r="397" spans="1:18" s="9" customFormat="1">
      <c r="A397" s="10"/>
      <c r="D397" s="10"/>
      <c r="F397" s="10"/>
      <c r="H397" s="10"/>
      <c r="J397" s="10"/>
      <c r="L397" s="10"/>
      <c r="N397" s="10"/>
      <c r="P397" s="10"/>
      <c r="R397" s="10"/>
    </row>
    <row r="398" spans="1:18" s="9" customFormat="1">
      <c r="A398" s="10"/>
      <c r="D398" s="10"/>
      <c r="F398" s="10"/>
      <c r="H398" s="10"/>
      <c r="J398" s="10"/>
      <c r="L398" s="10"/>
      <c r="N398" s="10"/>
      <c r="P398" s="10"/>
      <c r="R398" s="10"/>
    </row>
    <row r="399" spans="1:18" s="9" customFormat="1">
      <c r="A399" s="10"/>
      <c r="D399" s="10"/>
      <c r="F399" s="10"/>
      <c r="H399" s="10"/>
      <c r="J399" s="10"/>
      <c r="L399" s="10"/>
      <c r="N399" s="10"/>
      <c r="P399" s="10"/>
      <c r="R399" s="10"/>
    </row>
    <row r="400" spans="1:18" s="9" customFormat="1">
      <c r="A400" s="10"/>
      <c r="D400" s="10"/>
      <c r="F400" s="10"/>
      <c r="H400" s="10"/>
      <c r="J400" s="10"/>
      <c r="L400" s="10"/>
      <c r="N400" s="10"/>
      <c r="P400" s="10"/>
      <c r="R400" s="10"/>
    </row>
    <row r="401" spans="1:18" s="9" customFormat="1">
      <c r="A401" s="10"/>
      <c r="D401" s="10"/>
      <c r="F401" s="10"/>
      <c r="H401" s="10"/>
      <c r="J401" s="10"/>
      <c r="L401" s="10"/>
      <c r="N401" s="10"/>
      <c r="P401" s="10"/>
      <c r="R401" s="10"/>
    </row>
    <row r="402" spans="1:18" s="9" customFormat="1">
      <c r="A402" s="10"/>
      <c r="D402" s="10"/>
      <c r="F402" s="10"/>
      <c r="H402" s="10"/>
      <c r="J402" s="10"/>
      <c r="L402" s="10"/>
      <c r="N402" s="10"/>
      <c r="P402" s="10"/>
      <c r="R402" s="10"/>
    </row>
    <row r="403" spans="1:18" s="9" customFormat="1">
      <c r="A403" s="10"/>
      <c r="D403" s="10"/>
      <c r="F403" s="10"/>
      <c r="H403" s="10"/>
      <c r="J403" s="10"/>
      <c r="L403" s="10"/>
      <c r="N403" s="10"/>
      <c r="P403" s="10"/>
      <c r="R403" s="10"/>
    </row>
    <row r="404" spans="1:18" s="9" customFormat="1">
      <c r="A404" s="10"/>
      <c r="D404" s="10"/>
      <c r="F404" s="10"/>
      <c r="H404" s="10"/>
      <c r="J404" s="10"/>
      <c r="L404" s="10"/>
      <c r="N404" s="10"/>
      <c r="P404" s="10"/>
      <c r="R404" s="10"/>
    </row>
    <row r="405" spans="1:18" s="9" customFormat="1">
      <c r="A405" s="10"/>
      <c r="D405" s="10"/>
      <c r="F405" s="10"/>
      <c r="H405" s="10"/>
      <c r="J405" s="10"/>
      <c r="L405" s="10"/>
      <c r="N405" s="10"/>
      <c r="P405" s="10"/>
      <c r="R405" s="10"/>
    </row>
    <row r="406" spans="1:18" s="9" customFormat="1">
      <c r="A406" s="10"/>
      <c r="D406" s="10"/>
      <c r="F406" s="10"/>
      <c r="H406" s="10"/>
      <c r="J406" s="10"/>
      <c r="L406" s="10"/>
      <c r="N406" s="10"/>
      <c r="P406" s="10"/>
      <c r="R406" s="10"/>
    </row>
    <row r="407" spans="1:18" s="9" customFormat="1">
      <c r="A407" s="10"/>
      <c r="D407" s="10"/>
      <c r="F407" s="10"/>
      <c r="H407" s="10"/>
      <c r="J407" s="10"/>
      <c r="L407" s="10"/>
      <c r="N407" s="10"/>
      <c r="P407" s="10"/>
      <c r="R407" s="10"/>
    </row>
    <row r="408" spans="1:18" s="9" customFormat="1">
      <c r="A408" s="10"/>
      <c r="D408" s="10"/>
      <c r="F408" s="10"/>
      <c r="H408" s="10"/>
      <c r="J408" s="10"/>
      <c r="L408" s="10"/>
      <c r="N408" s="10"/>
      <c r="P408" s="10"/>
      <c r="R408" s="10"/>
    </row>
    <row r="409" spans="1:18" s="9" customFormat="1">
      <c r="A409" s="10"/>
      <c r="D409" s="10"/>
      <c r="F409" s="10"/>
      <c r="H409" s="10"/>
      <c r="J409" s="10"/>
      <c r="L409" s="10"/>
      <c r="N409" s="10"/>
      <c r="P409" s="10"/>
      <c r="R409" s="10"/>
    </row>
    <row r="410" spans="1:18" s="9" customFormat="1">
      <c r="A410" s="10"/>
      <c r="D410" s="10"/>
      <c r="F410" s="10"/>
      <c r="H410" s="10"/>
      <c r="J410" s="10"/>
      <c r="L410" s="10"/>
      <c r="N410" s="10"/>
      <c r="P410" s="10"/>
      <c r="R410" s="10"/>
    </row>
    <row r="411" spans="1:18" s="9" customFormat="1">
      <c r="A411" s="10"/>
      <c r="D411" s="10"/>
      <c r="F411" s="10"/>
      <c r="H411" s="10"/>
      <c r="J411" s="10"/>
      <c r="L411" s="10"/>
      <c r="N411" s="10"/>
      <c r="P411" s="10"/>
      <c r="R411" s="10"/>
    </row>
    <row r="412" spans="1:18" s="9" customFormat="1">
      <c r="A412" s="10"/>
      <c r="D412" s="10"/>
      <c r="F412" s="10"/>
      <c r="H412" s="10"/>
      <c r="J412" s="10"/>
      <c r="L412" s="10"/>
      <c r="N412" s="10"/>
      <c r="P412" s="10"/>
      <c r="R412" s="10"/>
    </row>
    <row r="413" spans="1:18" s="9" customFormat="1">
      <c r="A413" s="10"/>
      <c r="D413" s="10"/>
      <c r="F413" s="10"/>
      <c r="H413" s="10"/>
      <c r="J413" s="10"/>
      <c r="L413" s="10"/>
      <c r="N413" s="10"/>
      <c r="P413" s="10"/>
      <c r="R413" s="10"/>
    </row>
    <row r="414" spans="1:18" s="9" customFormat="1">
      <c r="A414" s="10"/>
      <c r="D414" s="10"/>
      <c r="F414" s="10"/>
      <c r="H414" s="10"/>
      <c r="J414" s="10"/>
      <c r="L414" s="10"/>
      <c r="N414" s="10"/>
      <c r="P414" s="10"/>
      <c r="R414" s="10"/>
    </row>
    <row r="415" spans="1:18" s="9" customFormat="1">
      <c r="A415" s="10"/>
      <c r="D415" s="10"/>
      <c r="F415" s="10"/>
      <c r="H415" s="10"/>
      <c r="J415" s="10"/>
      <c r="L415" s="10"/>
      <c r="N415" s="10"/>
      <c r="P415" s="10"/>
      <c r="R415" s="10"/>
    </row>
    <row r="416" spans="1:18" s="9" customFormat="1">
      <c r="A416" s="10"/>
      <c r="D416" s="10"/>
      <c r="F416" s="10"/>
      <c r="H416" s="10"/>
      <c r="J416" s="10"/>
      <c r="L416" s="10"/>
      <c r="N416" s="10"/>
      <c r="P416" s="10"/>
      <c r="R416" s="10"/>
    </row>
    <row r="417" spans="1:18" s="9" customFormat="1">
      <c r="A417" s="10"/>
      <c r="D417" s="10"/>
      <c r="F417" s="10"/>
      <c r="H417" s="10"/>
      <c r="J417" s="10"/>
      <c r="L417" s="10"/>
      <c r="N417" s="10"/>
      <c r="P417" s="10"/>
      <c r="R417" s="10"/>
    </row>
    <row r="418" spans="1:18" s="9" customFormat="1">
      <c r="A418" s="10"/>
      <c r="D418" s="10"/>
      <c r="F418" s="10"/>
      <c r="H418" s="10"/>
      <c r="J418" s="10"/>
      <c r="L418" s="10"/>
      <c r="N418" s="10"/>
      <c r="P418" s="10"/>
      <c r="R418" s="10"/>
    </row>
    <row r="419" spans="1:18" s="9" customFormat="1">
      <c r="A419" s="10"/>
      <c r="D419" s="10"/>
      <c r="F419" s="10"/>
      <c r="H419" s="10"/>
      <c r="J419" s="10"/>
      <c r="L419" s="10"/>
      <c r="N419" s="10"/>
      <c r="P419" s="10"/>
      <c r="R419" s="10"/>
    </row>
    <row r="420" spans="1:18" s="9" customFormat="1">
      <c r="A420" s="10"/>
      <c r="D420" s="10"/>
      <c r="F420" s="10"/>
      <c r="H420" s="10"/>
      <c r="J420" s="10"/>
      <c r="L420" s="10"/>
      <c r="N420" s="10"/>
      <c r="P420" s="10"/>
      <c r="R420" s="10"/>
    </row>
    <row r="421" spans="1:18" s="9" customFormat="1">
      <c r="A421" s="10"/>
      <c r="D421" s="10"/>
      <c r="F421" s="10"/>
      <c r="H421" s="10"/>
      <c r="J421" s="10"/>
      <c r="L421" s="10"/>
      <c r="N421" s="10"/>
      <c r="P421" s="10"/>
      <c r="R421" s="10"/>
    </row>
    <row r="422" spans="1:18" s="9" customFormat="1">
      <c r="A422" s="10"/>
      <c r="D422" s="10"/>
      <c r="F422" s="10"/>
      <c r="H422" s="10"/>
      <c r="J422" s="10"/>
      <c r="L422" s="10"/>
      <c r="N422" s="10"/>
      <c r="P422" s="10"/>
      <c r="R422" s="10"/>
    </row>
    <row r="423" spans="1:18" s="9" customFormat="1">
      <c r="A423" s="10"/>
      <c r="D423" s="10"/>
      <c r="F423" s="10"/>
      <c r="H423" s="10"/>
      <c r="J423" s="10"/>
      <c r="L423" s="10"/>
      <c r="N423" s="10"/>
      <c r="P423" s="10"/>
      <c r="R423" s="10"/>
    </row>
    <row r="424" spans="1:18" s="9" customFormat="1">
      <c r="A424" s="10"/>
      <c r="D424" s="10"/>
      <c r="F424" s="10"/>
      <c r="H424" s="10"/>
      <c r="J424" s="10"/>
      <c r="L424" s="10"/>
      <c r="N424" s="10"/>
      <c r="P424" s="10"/>
      <c r="R424" s="10"/>
    </row>
    <row r="425" spans="1:18" s="9" customFormat="1">
      <c r="A425" s="10"/>
      <c r="D425" s="10"/>
      <c r="F425" s="10"/>
      <c r="H425" s="10"/>
      <c r="J425" s="10"/>
      <c r="L425" s="10"/>
      <c r="N425" s="10"/>
      <c r="P425" s="10"/>
      <c r="R425" s="10"/>
    </row>
    <row r="426" spans="1:18" s="9" customFormat="1">
      <c r="A426" s="10"/>
      <c r="D426" s="10"/>
      <c r="F426" s="10"/>
      <c r="H426" s="10"/>
      <c r="J426" s="10"/>
      <c r="L426" s="10"/>
      <c r="N426" s="10"/>
      <c r="P426" s="10"/>
      <c r="R426" s="10"/>
    </row>
    <row r="427" spans="1:18" s="9" customFormat="1">
      <c r="A427" s="10"/>
      <c r="D427" s="10"/>
      <c r="F427" s="10"/>
      <c r="H427" s="10"/>
      <c r="J427" s="10"/>
      <c r="L427" s="10"/>
      <c r="N427" s="10"/>
      <c r="P427" s="10"/>
      <c r="R427" s="10"/>
    </row>
    <row r="428" spans="1:18" s="9" customFormat="1">
      <c r="A428" s="10"/>
      <c r="D428" s="10"/>
      <c r="F428" s="10"/>
      <c r="H428" s="10"/>
      <c r="J428" s="10"/>
      <c r="L428" s="10"/>
      <c r="N428" s="10"/>
      <c r="P428" s="10"/>
      <c r="R428" s="10"/>
    </row>
    <row r="429" spans="1:18" s="9" customFormat="1">
      <c r="A429" s="10"/>
      <c r="D429" s="10"/>
      <c r="F429" s="10"/>
      <c r="H429" s="10"/>
      <c r="J429" s="10"/>
      <c r="L429" s="10"/>
      <c r="N429" s="10"/>
      <c r="P429" s="10"/>
      <c r="R429" s="10"/>
    </row>
    <row r="430" spans="1:18" s="9" customFormat="1">
      <c r="A430" s="10"/>
      <c r="D430" s="10"/>
      <c r="F430" s="10"/>
      <c r="H430" s="10"/>
      <c r="J430" s="10"/>
      <c r="L430" s="10"/>
      <c r="N430" s="10"/>
      <c r="P430" s="10"/>
      <c r="R430" s="10"/>
    </row>
    <row r="431" spans="1:18" s="9" customFormat="1">
      <c r="A431" s="10"/>
      <c r="D431" s="10"/>
      <c r="F431" s="10"/>
      <c r="H431" s="10"/>
      <c r="J431" s="10"/>
      <c r="L431" s="10"/>
      <c r="N431" s="10"/>
      <c r="P431" s="10"/>
      <c r="R431" s="10"/>
    </row>
    <row r="432" spans="1:18" s="9" customFormat="1">
      <c r="A432" s="10"/>
      <c r="D432" s="10"/>
      <c r="F432" s="10"/>
      <c r="H432" s="10"/>
      <c r="J432" s="10"/>
      <c r="L432" s="10"/>
      <c r="N432" s="10"/>
      <c r="P432" s="10"/>
      <c r="R432" s="10"/>
    </row>
    <row r="433" spans="1:18" s="9" customFormat="1">
      <c r="A433" s="10"/>
      <c r="D433" s="10"/>
      <c r="F433" s="10"/>
      <c r="H433" s="10"/>
      <c r="J433" s="10"/>
      <c r="L433" s="10"/>
      <c r="N433" s="10"/>
      <c r="P433" s="10"/>
      <c r="R433" s="10"/>
    </row>
    <row r="434" spans="1:18" s="9" customFormat="1">
      <c r="A434" s="10"/>
      <c r="D434" s="10"/>
      <c r="F434" s="10"/>
      <c r="H434" s="10"/>
      <c r="J434" s="10"/>
      <c r="L434" s="10"/>
      <c r="N434" s="10"/>
      <c r="P434" s="10"/>
      <c r="R434" s="10"/>
    </row>
    <row r="435" spans="1:18" s="9" customFormat="1">
      <c r="A435" s="10"/>
      <c r="D435" s="10"/>
      <c r="F435" s="10"/>
      <c r="H435" s="10"/>
      <c r="J435" s="10"/>
      <c r="L435" s="10"/>
      <c r="N435" s="10"/>
      <c r="P435" s="10"/>
      <c r="R435" s="10"/>
    </row>
    <row r="436" spans="1:18" s="9" customFormat="1">
      <c r="A436" s="10"/>
      <c r="D436" s="10"/>
      <c r="F436" s="10"/>
      <c r="H436" s="10"/>
      <c r="J436" s="10"/>
      <c r="L436" s="10"/>
      <c r="N436" s="10"/>
      <c r="P436" s="10"/>
      <c r="R436" s="10"/>
    </row>
    <row r="437" spans="1:18" s="9" customFormat="1">
      <c r="A437" s="10"/>
      <c r="D437" s="10"/>
      <c r="F437" s="10"/>
      <c r="H437" s="10"/>
      <c r="J437" s="10"/>
      <c r="L437" s="10"/>
      <c r="N437" s="10"/>
      <c r="P437" s="10"/>
      <c r="R437" s="10"/>
    </row>
    <row r="438" spans="1:18" s="9" customFormat="1">
      <c r="A438" s="10"/>
      <c r="D438" s="10"/>
      <c r="F438" s="10"/>
      <c r="H438" s="10"/>
      <c r="J438" s="10"/>
      <c r="L438" s="10"/>
      <c r="N438" s="10"/>
      <c r="P438" s="10"/>
      <c r="R438" s="10"/>
    </row>
    <row r="439" spans="1:18" s="9" customFormat="1">
      <c r="A439" s="10"/>
      <c r="D439" s="10"/>
      <c r="F439" s="10"/>
      <c r="H439" s="10"/>
      <c r="J439" s="10"/>
      <c r="L439" s="10"/>
      <c r="N439" s="10"/>
      <c r="P439" s="10"/>
      <c r="R439" s="10"/>
    </row>
    <row r="440" spans="1:18" s="9" customFormat="1">
      <c r="A440" s="10"/>
      <c r="D440" s="10"/>
      <c r="F440" s="10"/>
      <c r="H440" s="10"/>
      <c r="J440" s="10"/>
      <c r="L440" s="10"/>
      <c r="N440" s="10"/>
      <c r="P440" s="10"/>
      <c r="R440" s="10"/>
    </row>
    <row r="441" spans="1:18" s="9" customFormat="1">
      <c r="A441" s="10"/>
      <c r="D441" s="10"/>
      <c r="F441" s="10"/>
      <c r="H441" s="10"/>
      <c r="J441" s="10"/>
      <c r="L441" s="10"/>
      <c r="N441" s="10"/>
      <c r="P441" s="10"/>
      <c r="R441" s="10"/>
    </row>
    <row r="442" spans="1:18" s="9" customFormat="1">
      <c r="A442" s="10"/>
      <c r="D442" s="10"/>
      <c r="F442" s="10"/>
      <c r="H442" s="10"/>
      <c r="J442" s="10"/>
      <c r="L442" s="10"/>
      <c r="N442" s="10"/>
      <c r="P442" s="10"/>
      <c r="R442" s="10"/>
    </row>
    <row r="443" spans="1:18" s="9" customFormat="1">
      <c r="A443" s="10"/>
      <c r="D443" s="10"/>
      <c r="F443" s="10"/>
      <c r="H443" s="10"/>
      <c r="J443" s="10"/>
      <c r="L443" s="10"/>
      <c r="N443" s="10"/>
      <c r="P443" s="10"/>
      <c r="R443" s="10"/>
    </row>
    <row r="444" spans="1:18" s="9" customFormat="1">
      <c r="A444" s="10"/>
      <c r="D444" s="10"/>
      <c r="F444" s="10"/>
      <c r="H444" s="10"/>
      <c r="J444" s="10"/>
      <c r="L444" s="10"/>
      <c r="N444" s="10"/>
      <c r="P444" s="10"/>
      <c r="R444" s="10"/>
    </row>
    <row r="445" spans="1:18" s="9" customFormat="1">
      <c r="A445" s="10"/>
      <c r="D445" s="10"/>
      <c r="F445" s="10"/>
      <c r="H445" s="10"/>
      <c r="J445" s="10"/>
      <c r="L445" s="10"/>
      <c r="N445" s="10"/>
      <c r="P445" s="10"/>
      <c r="R445" s="10"/>
    </row>
    <row r="446" spans="1:18" s="9" customFormat="1">
      <c r="A446" s="10"/>
      <c r="D446" s="10"/>
      <c r="F446" s="10"/>
      <c r="H446" s="10"/>
      <c r="J446" s="10"/>
      <c r="L446" s="10"/>
      <c r="N446" s="10"/>
      <c r="P446" s="10"/>
      <c r="R446" s="10"/>
    </row>
    <row r="447" spans="1:18" s="9" customFormat="1">
      <c r="A447" s="10"/>
      <c r="D447" s="10"/>
      <c r="F447" s="10"/>
      <c r="H447" s="10"/>
      <c r="J447" s="10"/>
      <c r="L447" s="10"/>
      <c r="N447" s="10"/>
      <c r="P447" s="10"/>
      <c r="R447" s="10"/>
    </row>
    <row r="448" spans="1:18" s="9" customFormat="1">
      <c r="A448" s="10"/>
      <c r="D448" s="10"/>
      <c r="F448" s="10"/>
      <c r="H448" s="10"/>
      <c r="J448" s="10"/>
      <c r="L448" s="10"/>
      <c r="N448" s="10"/>
      <c r="P448" s="10"/>
      <c r="R448" s="10"/>
    </row>
    <row r="449" spans="1:18" s="9" customFormat="1">
      <c r="A449" s="10"/>
      <c r="D449" s="10"/>
      <c r="F449" s="10"/>
      <c r="H449" s="10"/>
      <c r="J449" s="10"/>
      <c r="L449" s="10"/>
      <c r="N449" s="10"/>
      <c r="P449" s="10"/>
      <c r="R449" s="10"/>
    </row>
    <row r="450" spans="1:18" s="9" customFormat="1">
      <c r="A450" s="10"/>
      <c r="D450" s="10"/>
      <c r="F450" s="10"/>
      <c r="H450" s="10"/>
      <c r="J450" s="10"/>
      <c r="L450" s="10"/>
      <c r="N450" s="10"/>
      <c r="P450" s="10"/>
      <c r="R450" s="10"/>
    </row>
    <row r="451" spans="1:18" s="9" customFormat="1">
      <c r="A451" s="10"/>
      <c r="D451" s="10"/>
      <c r="F451" s="10"/>
      <c r="H451" s="10"/>
      <c r="J451" s="10"/>
      <c r="L451" s="10"/>
      <c r="N451" s="10"/>
      <c r="P451" s="10"/>
      <c r="R451" s="10"/>
    </row>
    <row r="452" spans="1:18" s="9" customFormat="1">
      <c r="A452" s="10"/>
      <c r="D452" s="10"/>
      <c r="F452" s="10"/>
      <c r="H452" s="10"/>
      <c r="J452" s="10"/>
      <c r="L452" s="10"/>
      <c r="N452" s="10"/>
      <c r="P452" s="10"/>
      <c r="R452" s="10"/>
    </row>
    <row r="453" spans="1:18" s="9" customFormat="1">
      <c r="A453" s="10"/>
      <c r="D453" s="10"/>
      <c r="F453" s="10"/>
      <c r="H453" s="10"/>
      <c r="J453" s="10"/>
      <c r="L453" s="10"/>
      <c r="N453" s="10"/>
      <c r="P453" s="10"/>
      <c r="R453" s="10"/>
    </row>
    <row r="454" spans="1:18" s="9" customFormat="1">
      <c r="A454" s="10"/>
      <c r="D454" s="10"/>
      <c r="F454" s="10"/>
      <c r="H454" s="10"/>
      <c r="J454" s="10"/>
      <c r="L454" s="10"/>
      <c r="N454" s="10"/>
      <c r="P454" s="10"/>
      <c r="R454" s="10"/>
    </row>
    <row r="455" spans="1:18" s="9" customFormat="1">
      <c r="A455" s="10"/>
      <c r="D455" s="10"/>
      <c r="F455" s="10"/>
      <c r="H455" s="10"/>
      <c r="J455" s="10"/>
      <c r="L455" s="10"/>
      <c r="N455" s="10"/>
      <c r="P455" s="10"/>
      <c r="R455" s="10"/>
    </row>
    <row r="456" spans="1:18" s="9" customFormat="1">
      <c r="A456" s="10"/>
      <c r="D456" s="10"/>
      <c r="F456" s="10"/>
      <c r="H456" s="10"/>
      <c r="J456" s="10"/>
      <c r="L456" s="10"/>
      <c r="N456" s="10"/>
      <c r="P456" s="10"/>
      <c r="R456" s="10"/>
    </row>
    <row r="457" spans="1:18" s="9" customFormat="1">
      <c r="A457" s="10"/>
      <c r="D457" s="10"/>
      <c r="F457" s="10"/>
      <c r="H457" s="10"/>
      <c r="J457" s="10"/>
      <c r="L457" s="10"/>
      <c r="N457" s="10"/>
      <c r="P457" s="10"/>
      <c r="R457" s="10"/>
    </row>
    <row r="458" spans="1:18" s="9" customFormat="1">
      <c r="A458" s="10"/>
      <c r="D458" s="10"/>
      <c r="F458" s="10"/>
      <c r="H458" s="10"/>
      <c r="J458" s="10"/>
      <c r="L458" s="10"/>
      <c r="N458" s="10"/>
      <c r="P458" s="10"/>
      <c r="R458" s="10"/>
    </row>
    <row r="459" spans="1:18" s="9" customFormat="1">
      <c r="A459" s="10"/>
      <c r="D459" s="10"/>
      <c r="F459" s="10"/>
      <c r="H459" s="10"/>
      <c r="J459" s="10"/>
      <c r="L459" s="10"/>
      <c r="N459" s="10"/>
      <c r="P459" s="10"/>
      <c r="R459" s="10"/>
    </row>
    <row r="460" spans="1:18" s="9" customFormat="1">
      <c r="A460" s="10"/>
      <c r="D460" s="10"/>
      <c r="F460" s="10"/>
      <c r="H460" s="10"/>
      <c r="J460" s="10"/>
      <c r="L460" s="10"/>
      <c r="N460" s="10"/>
      <c r="P460" s="10"/>
      <c r="R460" s="10"/>
    </row>
    <row r="461" spans="1:18" s="9" customFormat="1">
      <c r="A461" s="10"/>
      <c r="D461" s="10"/>
      <c r="F461" s="10"/>
      <c r="H461" s="10"/>
      <c r="J461" s="10"/>
      <c r="L461" s="10"/>
      <c r="N461" s="10"/>
      <c r="P461" s="10"/>
      <c r="R461" s="10"/>
    </row>
    <row r="462" spans="1:18" s="9" customFormat="1">
      <c r="A462" s="10"/>
      <c r="D462" s="10"/>
      <c r="F462" s="10"/>
      <c r="H462" s="10"/>
      <c r="J462" s="10"/>
      <c r="L462" s="10"/>
      <c r="N462" s="10"/>
      <c r="P462" s="10"/>
      <c r="R462" s="10"/>
    </row>
    <row r="463" spans="1:18" s="9" customFormat="1">
      <c r="A463" s="10"/>
      <c r="D463" s="10"/>
      <c r="F463" s="10"/>
      <c r="H463" s="10"/>
      <c r="J463" s="10"/>
      <c r="L463" s="10"/>
      <c r="N463" s="10"/>
      <c r="P463" s="10"/>
      <c r="R463" s="10"/>
    </row>
    <row r="464" spans="1:18" s="9" customFormat="1">
      <c r="A464" s="10"/>
      <c r="D464" s="10"/>
      <c r="F464" s="10"/>
      <c r="H464" s="10"/>
      <c r="J464" s="10"/>
      <c r="L464" s="10"/>
      <c r="N464" s="10"/>
      <c r="P464" s="10"/>
      <c r="R464" s="10"/>
    </row>
    <row r="465" spans="1:18" s="9" customFormat="1">
      <c r="A465" s="10"/>
      <c r="D465" s="10"/>
      <c r="F465" s="10"/>
      <c r="H465" s="10"/>
      <c r="J465" s="10"/>
      <c r="L465" s="10"/>
      <c r="N465" s="10"/>
      <c r="P465" s="10"/>
      <c r="R465" s="10"/>
    </row>
    <row r="466" spans="1:18" s="9" customFormat="1">
      <c r="A466" s="10"/>
      <c r="D466" s="10"/>
      <c r="F466" s="10"/>
      <c r="H466" s="10"/>
      <c r="J466" s="10"/>
      <c r="L466" s="10"/>
      <c r="N466" s="10"/>
      <c r="P466" s="10"/>
      <c r="R466" s="10"/>
    </row>
    <row r="467" spans="1:18" s="9" customFormat="1">
      <c r="A467" s="10"/>
      <c r="D467" s="10"/>
      <c r="F467" s="10"/>
      <c r="H467" s="10"/>
      <c r="J467" s="10"/>
      <c r="L467" s="10"/>
      <c r="N467" s="10"/>
      <c r="P467" s="10"/>
      <c r="R467" s="10"/>
    </row>
    <row r="468" spans="1:18" s="9" customFormat="1">
      <c r="A468" s="10"/>
      <c r="D468" s="10"/>
      <c r="F468" s="10"/>
      <c r="H468" s="10"/>
      <c r="J468" s="10"/>
      <c r="L468" s="10"/>
      <c r="N468" s="10"/>
      <c r="P468" s="10"/>
      <c r="R468" s="10"/>
    </row>
    <row r="469" spans="1:18" s="9" customFormat="1">
      <c r="A469" s="10"/>
      <c r="D469" s="10"/>
      <c r="F469" s="10"/>
      <c r="H469" s="10"/>
      <c r="J469" s="10"/>
      <c r="L469" s="10"/>
      <c r="N469" s="10"/>
      <c r="P469" s="10"/>
      <c r="R469" s="10"/>
    </row>
    <row r="470" spans="1:18" s="9" customFormat="1">
      <c r="A470" s="10"/>
      <c r="D470" s="10"/>
      <c r="F470" s="10"/>
      <c r="H470" s="10"/>
      <c r="J470" s="10"/>
      <c r="L470" s="10"/>
      <c r="N470" s="10"/>
      <c r="P470" s="10"/>
      <c r="R470" s="10"/>
    </row>
    <row r="471" spans="1:18" s="9" customFormat="1">
      <c r="A471" s="10"/>
      <c r="D471" s="10"/>
      <c r="F471" s="10"/>
      <c r="H471" s="10"/>
      <c r="J471" s="10"/>
      <c r="L471" s="10"/>
      <c r="N471" s="10"/>
      <c r="P471" s="10"/>
      <c r="R471" s="10"/>
    </row>
    <row r="472" spans="1:18" s="9" customFormat="1">
      <c r="A472" s="10"/>
      <c r="D472" s="10"/>
      <c r="F472" s="10"/>
      <c r="H472" s="10"/>
      <c r="J472" s="10"/>
      <c r="L472" s="10"/>
      <c r="N472" s="10"/>
      <c r="P472" s="10"/>
      <c r="R472" s="10"/>
    </row>
    <row r="473" spans="1:18" s="9" customFormat="1">
      <c r="A473" s="10"/>
      <c r="D473" s="10"/>
      <c r="F473" s="10"/>
      <c r="H473" s="10"/>
      <c r="J473" s="10"/>
      <c r="L473" s="10"/>
      <c r="N473" s="10"/>
      <c r="P473" s="10"/>
      <c r="R473" s="10"/>
    </row>
    <row r="474" spans="1:18" s="9" customFormat="1">
      <c r="A474" s="10"/>
      <c r="D474" s="10"/>
      <c r="F474" s="10"/>
      <c r="H474" s="10"/>
      <c r="J474" s="10"/>
      <c r="L474" s="10"/>
      <c r="N474" s="10"/>
      <c r="P474" s="10"/>
      <c r="R474" s="10"/>
    </row>
    <row r="475" spans="1:18" s="9" customFormat="1">
      <c r="A475" s="10"/>
      <c r="D475" s="10"/>
      <c r="F475" s="10"/>
      <c r="H475" s="10"/>
      <c r="J475" s="10"/>
      <c r="L475" s="10"/>
      <c r="N475" s="10"/>
      <c r="P475" s="10"/>
      <c r="R475" s="10"/>
    </row>
    <row r="476" spans="1:18" s="9" customFormat="1">
      <c r="A476" s="10"/>
      <c r="D476" s="10"/>
      <c r="F476" s="10"/>
      <c r="H476" s="10"/>
      <c r="J476" s="10"/>
      <c r="L476" s="10"/>
      <c r="N476" s="10"/>
      <c r="P476" s="10"/>
      <c r="R476" s="10"/>
    </row>
    <row r="477" spans="1:18" s="9" customFormat="1">
      <c r="A477" s="10"/>
      <c r="D477" s="10"/>
      <c r="F477" s="10"/>
      <c r="H477" s="10"/>
      <c r="J477" s="10"/>
      <c r="L477" s="10"/>
      <c r="N477" s="10"/>
      <c r="P477" s="10"/>
      <c r="R477" s="10"/>
    </row>
    <row r="478" spans="1:18" s="9" customFormat="1">
      <c r="A478" s="10"/>
      <c r="D478" s="10"/>
      <c r="F478" s="10"/>
      <c r="H478" s="10"/>
      <c r="J478" s="10"/>
      <c r="L478" s="10"/>
      <c r="N478" s="10"/>
      <c r="P478" s="10"/>
      <c r="R478" s="10"/>
    </row>
    <row r="479" spans="1:18" s="9" customFormat="1">
      <c r="A479" s="10"/>
      <c r="D479" s="10"/>
      <c r="F479" s="10"/>
      <c r="H479" s="10"/>
      <c r="J479" s="10"/>
      <c r="L479" s="10"/>
      <c r="N479" s="10"/>
      <c r="P479" s="10"/>
      <c r="R479" s="10"/>
    </row>
    <row r="480" spans="1:18" s="9" customFormat="1">
      <c r="A480" s="10"/>
      <c r="D480" s="10"/>
      <c r="F480" s="10"/>
      <c r="H480" s="10"/>
      <c r="J480" s="10"/>
      <c r="L480" s="10"/>
      <c r="N480" s="10"/>
      <c r="P480" s="10"/>
      <c r="R480" s="10"/>
    </row>
    <row r="481" spans="1:18" s="9" customFormat="1">
      <c r="A481" s="10"/>
      <c r="D481" s="10"/>
      <c r="F481" s="10"/>
      <c r="H481" s="10"/>
      <c r="J481" s="10"/>
      <c r="L481" s="10"/>
      <c r="N481" s="10"/>
      <c r="P481" s="10"/>
      <c r="R481" s="10"/>
    </row>
    <row r="482" spans="1:18" s="9" customFormat="1">
      <c r="A482" s="10"/>
      <c r="D482" s="10"/>
      <c r="F482" s="10"/>
      <c r="H482" s="10"/>
      <c r="J482" s="10"/>
      <c r="L482" s="10"/>
      <c r="N482" s="10"/>
      <c r="P482" s="10"/>
      <c r="R482" s="10"/>
    </row>
    <row r="483" spans="1:18" s="9" customFormat="1">
      <c r="A483" s="10"/>
      <c r="D483" s="10"/>
      <c r="F483" s="10"/>
      <c r="H483" s="10"/>
      <c r="J483" s="10"/>
      <c r="L483" s="10"/>
      <c r="N483" s="10"/>
      <c r="P483" s="10"/>
      <c r="R483" s="10"/>
    </row>
    <row r="484" spans="1:18" s="9" customFormat="1">
      <c r="A484" s="10"/>
      <c r="D484" s="10"/>
      <c r="F484" s="10"/>
      <c r="H484" s="10"/>
      <c r="J484" s="10"/>
      <c r="L484" s="10"/>
      <c r="N484" s="10"/>
      <c r="P484" s="10"/>
      <c r="R484" s="10"/>
    </row>
    <row r="485" spans="1:18" s="9" customFormat="1">
      <c r="A485" s="10"/>
      <c r="D485" s="10"/>
      <c r="F485" s="10"/>
      <c r="H485" s="10"/>
      <c r="J485" s="10"/>
      <c r="L485" s="10"/>
      <c r="N485" s="10"/>
      <c r="P485" s="10"/>
      <c r="R485" s="10"/>
    </row>
    <row r="486" spans="1:18" s="9" customFormat="1">
      <c r="A486" s="10"/>
      <c r="D486" s="10"/>
      <c r="F486" s="10"/>
      <c r="H486" s="10"/>
      <c r="J486" s="10"/>
      <c r="L486" s="10"/>
      <c r="N486" s="10"/>
      <c r="P486" s="10"/>
      <c r="R486" s="10"/>
    </row>
    <row r="487" spans="1:18" s="9" customFormat="1">
      <c r="A487" s="10"/>
      <c r="D487" s="10"/>
      <c r="F487" s="10"/>
      <c r="H487" s="10"/>
      <c r="J487" s="10"/>
      <c r="L487" s="10"/>
      <c r="N487" s="10"/>
      <c r="P487" s="10"/>
      <c r="R487" s="10"/>
    </row>
    <row r="488" spans="1:18" s="9" customFormat="1">
      <c r="A488" s="10"/>
      <c r="D488" s="10"/>
      <c r="F488" s="10"/>
      <c r="H488" s="10"/>
      <c r="J488" s="10"/>
      <c r="L488" s="10"/>
      <c r="N488" s="10"/>
      <c r="P488" s="10"/>
      <c r="R488" s="10"/>
    </row>
    <row r="489" spans="1:18" s="9" customFormat="1">
      <c r="A489" s="10"/>
      <c r="D489" s="10"/>
      <c r="F489" s="10"/>
      <c r="H489" s="10"/>
      <c r="J489" s="10"/>
      <c r="L489" s="10"/>
      <c r="N489" s="10"/>
      <c r="P489" s="10"/>
      <c r="R489" s="10"/>
    </row>
    <row r="490" spans="1:18" s="9" customFormat="1">
      <c r="A490" s="10"/>
      <c r="D490" s="10"/>
      <c r="F490" s="10"/>
      <c r="H490" s="10"/>
      <c r="J490" s="10"/>
      <c r="L490" s="10"/>
      <c r="N490" s="10"/>
      <c r="P490" s="10"/>
      <c r="R490" s="10"/>
    </row>
    <row r="491" spans="1:18" s="9" customFormat="1">
      <c r="A491" s="10"/>
      <c r="D491" s="10"/>
      <c r="F491" s="10"/>
      <c r="H491" s="10"/>
      <c r="J491" s="10"/>
      <c r="L491" s="10"/>
      <c r="N491" s="10"/>
      <c r="P491" s="10"/>
      <c r="R491" s="10"/>
    </row>
    <row r="492" spans="1:18" s="9" customFormat="1">
      <c r="A492" s="10"/>
      <c r="D492" s="10"/>
      <c r="F492" s="10"/>
      <c r="H492" s="10"/>
      <c r="J492" s="10"/>
      <c r="L492" s="10"/>
      <c r="N492" s="10"/>
      <c r="P492" s="10"/>
      <c r="R492" s="10"/>
    </row>
    <row r="493" spans="1:18" s="9" customFormat="1">
      <c r="A493" s="10"/>
      <c r="D493" s="10"/>
      <c r="F493" s="10"/>
      <c r="H493" s="10"/>
      <c r="J493" s="10"/>
      <c r="L493" s="10"/>
      <c r="N493" s="10"/>
      <c r="P493" s="10"/>
      <c r="R493" s="10"/>
    </row>
    <row r="494" spans="1:18" s="9" customFormat="1">
      <c r="A494" s="10"/>
      <c r="D494" s="10"/>
      <c r="F494" s="10"/>
      <c r="H494" s="10"/>
      <c r="J494" s="10"/>
      <c r="L494" s="10"/>
      <c r="N494" s="10"/>
      <c r="P494" s="10"/>
      <c r="R494" s="10"/>
    </row>
    <row r="495" spans="1:18" s="9" customFormat="1">
      <c r="A495" s="10"/>
      <c r="D495" s="10"/>
      <c r="F495" s="10"/>
      <c r="H495" s="10"/>
      <c r="J495" s="10"/>
      <c r="L495" s="10"/>
      <c r="N495" s="10"/>
      <c r="P495" s="10"/>
      <c r="R495" s="10"/>
    </row>
    <row r="496" spans="1:18" s="9" customFormat="1">
      <c r="A496" s="10"/>
      <c r="D496" s="10"/>
      <c r="F496" s="10"/>
      <c r="H496" s="10"/>
      <c r="J496" s="10"/>
      <c r="L496" s="10"/>
      <c r="N496" s="10"/>
      <c r="P496" s="10"/>
      <c r="R496" s="10"/>
    </row>
    <row r="497" spans="1:18" s="9" customFormat="1">
      <c r="A497" s="10"/>
      <c r="D497" s="10"/>
      <c r="F497" s="10"/>
      <c r="H497" s="10"/>
      <c r="J497" s="10"/>
      <c r="L497" s="10"/>
      <c r="N497" s="10"/>
      <c r="P497" s="10"/>
      <c r="R497" s="10"/>
    </row>
    <row r="498" spans="1:18" s="9" customFormat="1">
      <c r="A498" s="10"/>
      <c r="D498" s="10"/>
      <c r="F498" s="10"/>
      <c r="H498" s="10"/>
      <c r="J498" s="10"/>
      <c r="L498" s="10"/>
      <c r="N498" s="10"/>
      <c r="P498" s="10"/>
      <c r="R498" s="10"/>
    </row>
    <row r="499" spans="1:18" s="9" customFormat="1">
      <c r="A499" s="10"/>
      <c r="D499" s="10"/>
      <c r="F499" s="10"/>
      <c r="H499" s="10"/>
      <c r="J499" s="10"/>
      <c r="L499" s="10"/>
      <c r="N499" s="10"/>
      <c r="P499" s="10"/>
      <c r="R499" s="10"/>
    </row>
    <row r="500" spans="1:18" s="9" customFormat="1">
      <c r="A500" s="10"/>
      <c r="D500" s="10"/>
      <c r="F500" s="10"/>
      <c r="H500" s="10"/>
      <c r="J500" s="10"/>
      <c r="L500" s="10"/>
      <c r="N500" s="10"/>
      <c r="P500" s="10"/>
      <c r="R500" s="10"/>
    </row>
    <row r="501" spans="1:18" s="9" customFormat="1">
      <c r="A501" s="10"/>
      <c r="D501" s="10"/>
      <c r="F501" s="10"/>
      <c r="H501" s="10"/>
      <c r="J501" s="10"/>
      <c r="L501" s="10"/>
      <c r="N501" s="10"/>
      <c r="P501" s="10"/>
      <c r="R501" s="10"/>
    </row>
    <row r="502" spans="1:18" s="9" customFormat="1">
      <c r="A502" s="10"/>
      <c r="D502" s="10"/>
      <c r="F502" s="10"/>
      <c r="H502" s="10"/>
      <c r="J502" s="10"/>
      <c r="L502" s="10"/>
      <c r="N502" s="10"/>
      <c r="P502" s="10"/>
      <c r="R502" s="10"/>
    </row>
    <row r="503" spans="1:18" s="9" customFormat="1">
      <c r="A503" s="10"/>
      <c r="D503" s="10"/>
      <c r="F503" s="10"/>
      <c r="H503" s="10"/>
      <c r="J503" s="10"/>
      <c r="L503" s="10"/>
      <c r="N503" s="10"/>
      <c r="P503" s="10"/>
      <c r="R503" s="10"/>
    </row>
    <row r="504" spans="1:18" s="9" customFormat="1">
      <c r="A504" s="10"/>
      <c r="D504" s="10"/>
      <c r="F504" s="10"/>
      <c r="H504" s="10"/>
      <c r="J504" s="10"/>
      <c r="L504" s="10"/>
      <c r="N504" s="10"/>
      <c r="P504" s="10"/>
      <c r="R504" s="10"/>
    </row>
    <row r="505" spans="1:18" s="9" customFormat="1">
      <c r="A505" s="10"/>
      <c r="D505" s="10"/>
      <c r="F505" s="10"/>
      <c r="H505" s="10"/>
      <c r="J505" s="10"/>
      <c r="L505" s="10"/>
      <c r="N505" s="10"/>
      <c r="P505" s="10"/>
      <c r="R505" s="10"/>
    </row>
    <row r="506" spans="1:18" s="9" customFormat="1">
      <c r="A506" s="10"/>
      <c r="D506" s="10"/>
      <c r="F506" s="10"/>
      <c r="H506" s="10"/>
      <c r="J506" s="10"/>
      <c r="L506" s="10"/>
      <c r="N506" s="10"/>
      <c r="P506" s="10"/>
      <c r="R506" s="10"/>
    </row>
    <row r="507" spans="1:18" s="9" customFormat="1">
      <c r="A507" s="10"/>
      <c r="D507" s="10"/>
      <c r="F507" s="10"/>
      <c r="H507" s="10"/>
      <c r="J507" s="10"/>
      <c r="L507" s="10"/>
      <c r="N507" s="10"/>
      <c r="P507" s="10"/>
      <c r="R507" s="10"/>
    </row>
    <row r="508" spans="1:18" s="9" customFormat="1">
      <c r="A508" s="10"/>
      <c r="D508" s="10"/>
      <c r="F508" s="10"/>
      <c r="H508" s="10"/>
      <c r="J508" s="10"/>
      <c r="L508" s="10"/>
      <c r="N508" s="10"/>
      <c r="P508" s="10"/>
      <c r="R508" s="10"/>
    </row>
    <row r="509" spans="1:18" s="9" customFormat="1">
      <c r="A509" s="10"/>
      <c r="D509" s="10"/>
      <c r="F509" s="10"/>
      <c r="H509" s="10"/>
      <c r="J509" s="10"/>
      <c r="L509" s="10"/>
      <c r="N509" s="10"/>
      <c r="P509" s="10"/>
      <c r="R509" s="10"/>
    </row>
    <row r="510" spans="1:18" s="9" customFormat="1">
      <c r="A510" s="10"/>
      <c r="D510" s="10"/>
      <c r="F510" s="10"/>
      <c r="H510" s="10"/>
      <c r="J510" s="10"/>
      <c r="L510" s="10"/>
      <c r="N510" s="10"/>
      <c r="P510" s="10"/>
      <c r="R510" s="10"/>
    </row>
    <row r="511" spans="1:18" s="9" customFormat="1">
      <c r="A511" s="10"/>
      <c r="D511" s="10"/>
      <c r="F511" s="10"/>
      <c r="H511" s="10"/>
      <c r="J511" s="10"/>
      <c r="L511" s="10"/>
      <c r="N511" s="10"/>
      <c r="P511" s="10"/>
      <c r="R511" s="10"/>
    </row>
    <row r="512" spans="1:18" s="9" customFormat="1">
      <c r="A512" s="10"/>
      <c r="D512" s="10"/>
      <c r="F512" s="10"/>
      <c r="H512" s="10"/>
      <c r="J512" s="10"/>
      <c r="L512" s="10"/>
      <c r="N512" s="10"/>
      <c r="P512" s="10"/>
      <c r="R512" s="10"/>
    </row>
    <row r="513" spans="1:18" s="9" customFormat="1">
      <c r="A513" s="10"/>
      <c r="D513" s="10"/>
      <c r="F513" s="10"/>
      <c r="H513" s="10"/>
      <c r="J513" s="10"/>
      <c r="L513" s="10"/>
      <c r="N513" s="10"/>
      <c r="P513" s="10"/>
      <c r="R513" s="10"/>
    </row>
    <row r="514" spans="1:18" s="9" customFormat="1">
      <c r="A514" s="10"/>
      <c r="D514" s="10"/>
      <c r="F514" s="10"/>
      <c r="H514" s="10"/>
      <c r="J514" s="10"/>
      <c r="L514" s="10"/>
      <c r="N514" s="10"/>
      <c r="P514" s="10"/>
      <c r="R514" s="10"/>
    </row>
    <row r="515" spans="1:18" s="9" customFormat="1">
      <c r="A515" s="10"/>
      <c r="D515" s="10"/>
      <c r="F515" s="10"/>
      <c r="H515" s="10"/>
      <c r="J515" s="10"/>
      <c r="L515" s="10"/>
      <c r="N515" s="10"/>
      <c r="P515" s="10"/>
      <c r="R515" s="10"/>
    </row>
    <row r="516" spans="1:18" s="9" customFormat="1">
      <c r="A516" s="10"/>
      <c r="D516" s="10"/>
      <c r="F516" s="10"/>
      <c r="H516" s="10"/>
      <c r="J516" s="10"/>
      <c r="L516" s="10"/>
      <c r="N516" s="10"/>
      <c r="P516" s="10"/>
      <c r="R516" s="10"/>
    </row>
    <row r="517" spans="1:18" s="9" customFormat="1">
      <c r="A517" s="10"/>
      <c r="D517" s="10"/>
      <c r="F517" s="10"/>
      <c r="H517" s="10"/>
      <c r="J517" s="10"/>
      <c r="L517" s="10"/>
      <c r="N517" s="10"/>
      <c r="P517" s="10"/>
      <c r="R517" s="10"/>
    </row>
    <row r="518" spans="1:18" s="9" customFormat="1">
      <c r="A518" s="10"/>
      <c r="D518" s="10"/>
      <c r="F518" s="10"/>
      <c r="H518" s="10"/>
      <c r="J518" s="10"/>
      <c r="L518" s="10"/>
      <c r="N518" s="10"/>
      <c r="P518" s="10"/>
      <c r="R518" s="10"/>
    </row>
    <row r="519" spans="1:18" s="9" customFormat="1">
      <c r="A519" s="10"/>
      <c r="D519" s="10"/>
      <c r="F519" s="10"/>
      <c r="H519" s="10"/>
      <c r="J519" s="10"/>
      <c r="L519" s="10"/>
      <c r="N519" s="10"/>
      <c r="P519" s="10"/>
      <c r="R519" s="10"/>
    </row>
    <row r="520" spans="1:18" s="9" customFormat="1">
      <c r="A520" s="10"/>
      <c r="D520" s="10"/>
      <c r="F520" s="10"/>
      <c r="H520" s="10"/>
      <c r="J520" s="10"/>
      <c r="L520" s="10"/>
      <c r="N520" s="10"/>
      <c r="P520" s="10"/>
      <c r="R520" s="10"/>
    </row>
    <row r="521" spans="1:18" s="9" customFormat="1">
      <c r="A521" s="10"/>
      <c r="D521" s="10"/>
      <c r="F521" s="10"/>
      <c r="H521" s="10"/>
      <c r="J521" s="10"/>
      <c r="L521" s="10"/>
      <c r="N521" s="10"/>
      <c r="P521" s="10"/>
      <c r="R521" s="10"/>
    </row>
    <row r="522" spans="1:18" s="9" customFormat="1">
      <c r="A522" s="10"/>
      <c r="D522" s="10"/>
      <c r="F522" s="10"/>
      <c r="H522" s="10"/>
      <c r="J522" s="10"/>
      <c r="L522" s="10"/>
      <c r="N522" s="10"/>
      <c r="P522" s="10"/>
      <c r="R522" s="10"/>
    </row>
    <row r="523" spans="1:18" s="9" customFormat="1">
      <c r="A523" s="10"/>
      <c r="D523" s="10"/>
      <c r="F523" s="10"/>
      <c r="H523" s="10"/>
      <c r="J523" s="10"/>
      <c r="L523" s="10"/>
      <c r="N523" s="10"/>
      <c r="P523" s="10"/>
      <c r="R523" s="10"/>
    </row>
    <row r="524" spans="1:18" s="9" customFormat="1">
      <c r="A524" s="10"/>
      <c r="D524" s="10"/>
      <c r="F524" s="10"/>
      <c r="H524" s="10"/>
      <c r="J524" s="10"/>
      <c r="L524" s="10"/>
      <c r="N524" s="10"/>
      <c r="P524" s="10"/>
      <c r="R524" s="10"/>
    </row>
    <row r="525" spans="1:18" s="9" customFormat="1">
      <c r="A525" s="10"/>
      <c r="D525" s="10"/>
      <c r="F525" s="10"/>
      <c r="H525" s="10"/>
      <c r="J525" s="10"/>
      <c r="L525" s="10"/>
      <c r="N525" s="10"/>
      <c r="P525" s="10"/>
      <c r="R525" s="10"/>
    </row>
    <row r="526" spans="1:18" s="9" customFormat="1">
      <c r="A526" s="10"/>
      <c r="D526" s="10"/>
      <c r="F526" s="10"/>
      <c r="H526" s="10"/>
      <c r="J526" s="10"/>
      <c r="L526" s="10"/>
      <c r="N526" s="10"/>
      <c r="P526" s="10"/>
      <c r="R526" s="10"/>
    </row>
    <row r="527" spans="1:18" s="9" customFormat="1">
      <c r="A527" s="10"/>
      <c r="D527" s="10"/>
      <c r="F527" s="10"/>
      <c r="H527" s="10"/>
      <c r="J527" s="10"/>
      <c r="L527" s="10"/>
      <c r="N527" s="10"/>
      <c r="P527" s="10"/>
      <c r="R527" s="10"/>
    </row>
    <row r="528" spans="1:18" s="9" customFormat="1">
      <c r="A528" s="10"/>
      <c r="D528" s="10"/>
      <c r="F528" s="10"/>
      <c r="H528" s="10"/>
      <c r="J528" s="10"/>
      <c r="L528" s="10"/>
      <c r="N528" s="10"/>
      <c r="P528" s="10"/>
      <c r="R528" s="10"/>
    </row>
    <row r="529" spans="1:18" s="9" customFormat="1">
      <c r="A529" s="10"/>
      <c r="D529" s="10"/>
      <c r="F529" s="10"/>
      <c r="H529" s="10"/>
      <c r="J529" s="10"/>
      <c r="L529" s="10"/>
      <c r="N529" s="10"/>
      <c r="P529" s="10"/>
      <c r="R529" s="10"/>
    </row>
    <row r="530" spans="1:18" s="9" customFormat="1">
      <c r="A530" s="10"/>
      <c r="D530" s="10"/>
      <c r="F530" s="10"/>
      <c r="H530" s="10"/>
      <c r="J530" s="10"/>
      <c r="L530" s="10"/>
      <c r="N530" s="10"/>
      <c r="P530" s="10"/>
      <c r="R530" s="10"/>
    </row>
    <row r="531" spans="1:18" s="9" customFormat="1">
      <c r="A531" s="10"/>
      <c r="D531" s="10"/>
      <c r="F531" s="10"/>
      <c r="H531" s="10"/>
      <c r="J531" s="10"/>
      <c r="L531" s="10"/>
      <c r="N531" s="10"/>
      <c r="P531" s="10"/>
      <c r="R531" s="10"/>
    </row>
    <row r="532" spans="1:18" s="9" customFormat="1">
      <c r="A532" s="10"/>
      <c r="D532" s="10"/>
      <c r="F532" s="10"/>
      <c r="H532" s="10"/>
      <c r="J532" s="10"/>
      <c r="L532" s="10"/>
      <c r="N532" s="10"/>
      <c r="P532" s="10"/>
      <c r="R532" s="10"/>
    </row>
    <row r="533" spans="1:18" s="9" customFormat="1">
      <c r="A533" s="10"/>
      <c r="D533" s="10"/>
      <c r="F533" s="10"/>
      <c r="H533" s="10"/>
      <c r="J533" s="10"/>
      <c r="L533" s="10"/>
      <c r="N533" s="10"/>
      <c r="P533" s="10"/>
      <c r="R533" s="10"/>
    </row>
    <row r="534" spans="1:18" s="9" customFormat="1">
      <c r="A534" s="10"/>
      <c r="D534" s="10"/>
      <c r="F534" s="10"/>
      <c r="H534" s="10"/>
      <c r="J534" s="10"/>
      <c r="L534" s="10"/>
      <c r="N534" s="10"/>
      <c r="P534" s="10"/>
      <c r="R534" s="10"/>
    </row>
    <row r="535" spans="1:18" s="9" customFormat="1">
      <c r="A535" s="10"/>
      <c r="D535" s="10"/>
      <c r="F535" s="10"/>
      <c r="H535" s="10"/>
      <c r="J535" s="10"/>
      <c r="L535" s="10"/>
      <c r="N535" s="10"/>
      <c r="P535" s="10"/>
      <c r="R535" s="10"/>
    </row>
    <row r="536" spans="1:18" s="9" customFormat="1">
      <c r="A536" s="10"/>
      <c r="D536" s="10"/>
      <c r="F536" s="10"/>
      <c r="H536" s="10"/>
      <c r="J536" s="10"/>
      <c r="L536" s="10"/>
      <c r="N536" s="10"/>
      <c r="P536" s="10"/>
      <c r="R536" s="10"/>
    </row>
    <row r="537" spans="1:18" s="9" customFormat="1">
      <c r="A537" s="10"/>
      <c r="D537" s="10"/>
      <c r="F537" s="10"/>
      <c r="H537" s="10"/>
      <c r="J537" s="10"/>
      <c r="L537" s="10"/>
      <c r="N537" s="10"/>
      <c r="P537" s="10"/>
      <c r="R537" s="10"/>
    </row>
    <row r="538" spans="1:18" s="9" customFormat="1">
      <c r="A538" s="10"/>
      <c r="D538" s="10"/>
      <c r="F538" s="10"/>
      <c r="H538" s="10"/>
      <c r="J538" s="10"/>
      <c r="L538" s="10"/>
      <c r="N538" s="10"/>
      <c r="P538" s="10"/>
      <c r="R538" s="10"/>
    </row>
    <row r="539" spans="1:18" s="9" customFormat="1">
      <c r="A539" s="10"/>
      <c r="D539" s="10"/>
      <c r="F539" s="10"/>
      <c r="H539" s="10"/>
      <c r="J539" s="10"/>
      <c r="L539" s="10"/>
      <c r="N539" s="10"/>
      <c r="P539" s="10"/>
      <c r="R539" s="10"/>
    </row>
    <row r="540" spans="1:18" s="9" customFormat="1">
      <c r="A540" s="10"/>
      <c r="D540" s="10"/>
      <c r="F540" s="10"/>
      <c r="H540" s="10"/>
      <c r="J540" s="10"/>
      <c r="L540" s="10"/>
      <c r="N540" s="10"/>
      <c r="P540" s="10"/>
      <c r="R540" s="10"/>
    </row>
    <row r="541" spans="1:18" s="9" customFormat="1">
      <c r="A541" s="10"/>
      <c r="D541" s="10"/>
      <c r="F541" s="10"/>
      <c r="H541" s="10"/>
      <c r="J541" s="10"/>
      <c r="L541" s="10"/>
      <c r="N541" s="10"/>
      <c r="P541" s="10"/>
      <c r="R541" s="10"/>
    </row>
    <row r="542" spans="1:18" s="9" customFormat="1">
      <c r="A542" s="10"/>
      <c r="D542" s="10"/>
      <c r="F542" s="10"/>
      <c r="H542" s="10"/>
      <c r="J542" s="10"/>
      <c r="L542" s="10"/>
      <c r="N542" s="10"/>
      <c r="P542" s="10"/>
      <c r="R542" s="10"/>
    </row>
    <row r="543" spans="1:18" s="9" customFormat="1">
      <c r="A543" s="10"/>
      <c r="D543" s="10"/>
      <c r="F543" s="10"/>
      <c r="H543" s="10"/>
      <c r="J543" s="10"/>
      <c r="L543" s="10"/>
      <c r="N543" s="10"/>
      <c r="P543" s="10"/>
      <c r="R543" s="10"/>
    </row>
    <row r="544" spans="1:18" s="9" customFormat="1">
      <c r="A544" s="10"/>
      <c r="D544" s="10"/>
      <c r="F544" s="10"/>
      <c r="H544" s="10"/>
      <c r="J544" s="10"/>
      <c r="L544" s="10"/>
      <c r="N544" s="10"/>
      <c r="P544" s="10"/>
      <c r="R544" s="10"/>
    </row>
    <row r="545" spans="1:18" s="9" customFormat="1">
      <c r="A545" s="10"/>
      <c r="D545" s="10"/>
      <c r="F545" s="10"/>
      <c r="H545" s="10"/>
      <c r="J545" s="10"/>
      <c r="L545" s="10"/>
      <c r="N545" s="10"/>
      <c r="P545" s="10"/>
      <c r="R545" s="10"/>
    </row>
    <row r="546" spans="1:18" s="9" customFormat="1">
      <c r="A546" s="10"/>
      <c r="D546" s="10"/>
      <c r="F546" s="10"/>
      <c r="H546" s="10"/>
      <c r="J546" s="10"/>
      <c r="L546" s="10"/>
      <c r="N546" s="10"/>
      <c r="P546" s="10"/>
      <c r="R546" s="10"/>
    </row>
    <row r="547" spans="1:18" s="9" customFormat="1">
      <c r="A547" s="10"/>
      <c r="D547" s="10"/>
      <c r="F547" s="10"/>
      <c r="H547" s="10"/>
      <c r="J547" s="10"/>
      <c r="L547" s="10"/>
      <c r="N547" s="10"/>
      <c r="P547" s="10"/>
      <c r="R547" s="10"/>
    </row>
    <row r="548" spans="1:18" s="9" customFormat="1">
      <c r="A548" s="10"/>
      <c r="D548" s="10"/>
      <c r="F548" s="10"/>
      <c r="H548" s="10"/>
      <c r="J548" s="10"/>
      <c r="L548" s="10"/>
      <c r="N548" s="10"/>
      <c r="P548" s="10"/>
      <c r="R548" s="10"/>
    </row>
    <row r="549" spans="1:18" s="9" customFormat="1">
      <c r="A549" s="10"/>
      <c r="D549" s="10"/>
      <c r="F549" s="10"/>
      <c r="H549" s="10"/>
      <c r="J549" s="10"/>
      <c r="L549" s="10"/>
      <c r="N549" s="10"/>
      <c r="P549" s="10"/>
      <c r="R549" s="10"/>
    </row>
    <row r="550" spans="1:18" s="9" customFormat="1">
      <c r="A550" s="10"/>
      <c r="D550" s="10"/>
      <c r="F550" s="10"/>
      <c r="H550" s="10"/>
      <c r="J550" s="10"/>
      <c r="L550" s="10"/>
      <c r="N550" s="10"/>
      <c r="P550" s="10"/>
      <c r="R550" s="10"/>
    </row>
    <row r="551" spans="1:18" s="9" customFormat="1">
      <c r="A551" s="10"/>
      <c r="D551" s="10"/>
      <c r="F551" s="10"/>
      <c r="H551" s="10"/>
      <c r="J551" s="10"/>
      <c r="L551" s="10"/>
      <c r="N551" s="10"/>
      <c r="P551" s="10"/>
      <c r="R551" s="10"/>
    </row>
    <row r="552" spans="1:18" s="9" customFormat="1">
      <c r="A552" s="10"/>
      <c r="D552" s="10"/>
      <c r="F552" s="10"/>
      <c r="H552" s="10"/>
      <c r="J552" s="10"/>
      <c r="L552" s="10"/>
      <c r="N552" s="10"/>
      <c r="P552" s="10"/>
      <c r="R552" s="10"/>
    </row>
    <row r="553" spans="1:18" s="9" customFormat="1">
      <c r="A553" s="10"/>
      <c r="D553" s="10"/>
      <c r="F553" s="10"/>
      <c r="H553" s="10"/>
      <c r="J553" s="10"/>
      <c r="L553" s="10"/>
      <c r="N553" s="10"/>
      <c r="P553" s="10"/>
      <c r="R553" s="10"/>
    </row>
    <row r="554" spans="1:18" s="9" customFormat="1">
      <c r="A554" s="10"/>
      <c r="D554" s="10"/>
      <c r="F554" s="10"/>
      <c r="H554" s="10"/>
      <c r="J554" s="10"/>
      <c r="L554" s="10"/>
      <c r="N554" s="10"/>
      <c r="P554" s="10"/>
      <c r="R554" s="10"/>
    </row>
    <row r="555" spans="1:18" s="9" customFormat="1">
      <c r="A555" s="10"/>
      <c r="D555" s="10"/>
      <c r="F555" s="10"/>
      <c r="H555" s="10"/>
      <c r="J555" s="10"/>
      <c r="L555" s="10"/>
      <c r="N555" s="10"/>
      <c r="P555" s="10"/>
      <c r="R555" s="10"/>
    </row>
    <row r="556" spans="1:18" s="9" customFormat="1">
      <c r="A556" s="10"/>
      <c r="D556" s="10"/>
      <c r="F556" s="10"/>
      <c r="H556" s="10"/>
      <c r="J556" s="10"/>
      <c r="L556" s="10"/>
      <c r="N556" s="10"/>
      <c r="P556" s="10"/>
      <c r="R556" s="10"/>
    </row>
    <row r="557" spans="1:18" s="9" customFormat="1">
      <c r="A557" s="10"/>
      <c r="D557" s="10"/>
      <c r="F557" s="10"/>
      <c r="H557" s="10"/>
      <c r="J557" s="10"/>
      <c r="L557" s="10"/>
      <c r="N557" s="10"/>
      <c r="P557" s="10"/>
      <c r="R557" s="10"/>
    </row>
    <row r="558" spans="1:18" s="9" customFormat="1">
      <c r="A558" s="10"/>
      <c r="D558" s="10"/>
      <c r="F558" s="10"/>
      <c r="H558" s="10"/>
      <c r="J558" s="10"/>
      <c r="L558" s="10"/>
      <c r="N558" s="10"/>
      <c r="P558" s="10"/>
      <c r="R558" s="10"/>
    </row>
    <row r="559" spans="1:18" s="9" customFormat="1">
      <c r="A559" s="10"/>
      <c r="D559" s="10"/>
      <c r="F559" s="10"/>
      <c r="H559" s="10"/>
      <c r="J559" s="10"/>
      <c r="L559" s="10"/>
      <c r="N559" s="10"/>
      <c r="P559" s="10"/>
      <c r="R559" s="10"/>
    </row>
    <row r="560" spans="1:18" s="9" customFormat="1">
      <c r="A560" s="10"/>
      <c r="D560" s="10"/>
      <c r="F560" s="10"/>
      <c r="H560" s="10"/>
      <c r="J560" s="10"/>
      <c r="L560" s="10"/>
      <c r="N560" s="10"/>
      <c r="P560" s="10"/>
      <c r="R560" s="10"/>
    </row>
    <row r="561" spans="1:18" s="9" customFormat="1">
      <c r="A561" s="10"/>
      <c r="D561" s="10"/>
      <c r="F561" s="10"/>
      <c r="H561" s="10"/>
      <c r="J561" s="10"/>
      <c r="L561" s="10"/>
      <c r="N561" s="10"/>
      <c r="P561" s="10"/>
      <c r="R561" s="10"/>
    </row>
    <row r="562" spans="1:18" s="9" customFormat="1">
      <c r="A562" s="10"/>
      <c r="D562" s="10"/>
      <c r="F562" s="10"/>
      <c r="H562" s="10"/>
      <c r="J562" s="10"/>
      <c r="L562" s="10"/>
      <c r="N562" s="10"/>
      <c r="P562" s="10"/>
      <c r="R562" s="10"/>
    </row>
    <row r="563" spans="1:18" s="9" customFormat="1">
      <c r="A563" s="10"/>
      <c r="D563" s="10"/>
      <c r="F563" s="10"/>
      <c r="H563" s="10"/>
      <c r="J563" s="10"/>
      <c r="L563" s="10"/>
      <c r="N563" s="10"/>
      <c r="P563" s="10"/>
      <c r="R563" s="10"/>
    </row>
    <row r="564" spans="1:18" s="9" customFormat="1">
      <c r="A564" s="10"/>
      <c r="D564" s="10"/>
      <c r="F564" s="10"/>
      <c r="H564" s="10"/>
      <c r="J564" s="10"/>
      <c r="L564" s="10"/>
      <c r="N564" s="10"/>
      <c r="P564" s="10"/>
      <c r="R564" s="10"/>
    </row>
    <row r="565" spans="1:18" s="9" customFormat="1">
      <c r="A565" s="10"/>
      <c r="D565" s="10"/>
      <c r="F565" s="10"/>
      <c r="H565" s="10"/>
      <c r="J565" s="10"/>
      <c r="L565" s="10"/>
      <c r="N565" s="10"/>
      <c r="P565" s="10"/>
      <c r="R565" s="10"/>
    </row>
    <row r="566" spans="1:18" s="9" customFormat="1">
      <c r="A566" s="10"/>
      <c r="D566" s="10"/>
      <c r="F566" s="10"/>
      <c r="H566" s="10"/>
      <c r="J566" s="10"/>
      <c r="L566" s="10"/>
      <c r="N566" s="10"/>
      <c r="P566" s="10"/>
      <c r="R566" s="10"/>
    </row>
    <row r="567" spans="1:18" s="9" customFormat="1">
      <c r="A567" s="10"/>
      <c r="D567" s="10"/>
      <c r="F567" s="10"/>
      <c r="H567" s="10"/>
      <c r="J567" s="10"/>
      <c r="L567" s="10"/>
      <c r="N567" s="10"/>
      <c r="P567" s="10"/>
      <c r="R567" s="10"/>
    </row>
    <row r="568" spans="1:18" s="9" customFormat="1">
      <c r="A568" s="10"/>
      <c r="D568" s="10"/>
      <c r="F568" s="10"/>
      <c r="H568" s="10"/>
      <c r="J568" s="10"/>
      <c r="L568" s="10"/>
      <c r="N568" s="10"/>
      <c r="P568" s="10"/>
      <c r="R568" s="10"/>
    </row>
    <row r="569" spans="1:18" s="9" customFormat="1">
      <c r="A569" s="10"/>
      <c r="D569" s="10"/>
      <c r="F569" s="10"/>
      <c r="H569" s="10"/>
      <c r="J569" s="10"/>
      <c r="L569" s="10"/>
      <c r="N569" s="10"/>
      <c r="P569" s="10"/>
      <c r="R569" s="10"/>
    </row>
    <row r="570" spans="1:18" s="9" customFormat="1">
      <c r="A570" s="10"/>
      <c r="D570" s="10"/>
      <c r="F570" s="10"/>
      <c r="H570" s="10"/>
      <c r="J570" s="10"/>
      <c r="L570" s="10"/>
      <c r="N570" s="10"/>
      <c r="P570" s="10"/>
      <c r="R570" s="10"/>
    </row>
    <row r="571" spans="1:18" s="9" customFormat="1">
      <c r="A571" s="10"/>
      <c r="D571" s="10"/>
      <c r="F571" s="10"/>
      <c r="H571" s="10"/>
      <c r="J571" s="10"/>
      <c r="L571" s="10"/>
      <c r="N571" s="10"/>
      <c r="P571" s="10"/>
      <c r="R571" s="10"/>
    </row>
    <row r="572" spans="1:18" s="9" customFormat="1">
      <c r="A572" s="10"/>
      <c r="D572" s="10"/>
      <c r="F572" s="10"/>
      <c r="H572" s="10"/>
      <c r="J572" s="10"/>
      <c r="L572" s="10"/>
      <c r="N572" s="10"/>
      <c r="P572" s="10"/>
      <c r="R572" s="10"/>
    </row>
    <row r="573" spans="1:18" s="9" customFormat="1">
      <c r="A573" s="10"/>
      <c r="D573" s="10"/>
      <c r="F573" s="10"/>
      <c r="H573" s="10"/>
      <c r="J573" s="10"/>
      <c r="L573" s="10"/>
      <c r="N573" s="10"/>
      <c r="P573" s="10"/>
      <c r="R573" s="10"/>
    </row>
    <row r="574" spans="1:18" s="9" customFormat="1">
      <c r="A574" s="10"/>
      <c r="D574" s="10"/>
      <c r="F574" s="10"/>
      <c r="H574" s="10"/>
      <c r="J574" s="10"/>
      <c r="L574" s="10"/>
      <c r="N574" s="10"/>
      <c r="P574" s="10"/>
      <c r="R574" s="10"/>
    </row>
    <row r="575" spans="1:18" s="9" customFormat="1">
      <c r="A575" s="10"/>
      <c r="D575" s="10"/>
      <c r="F575" s="10"/>
      <c r="H575" s="10"/>
      <c r="J575" s="10"/>
      <c r="L575" s="10"/>
      <c r="N575" s="10"/>
      <c r="P575" s="10"/>
      <c r="R575" s="10"/>
    </row>
    <row r="576" spans="1:18" s="9" customFormat="1">
      <c r="A576" s="10"/>
      <c r="D576" s="10"/>
      <c r="F576" s="10"/>
      <c r="H576" s="10"/>
      <c r="J576" s="10"/>
      <c r="L576" s="10"/>
      <c r="N576" s="10"/>
      <c r="P576" s="10"/>
      <c r="R576" s="10"/>
    </row>
    <row r="577" spans="1:18" s="9" customFormat="1">
      <c r="A577" s="10"/>
      <c r="D577" s="10"/>
      <c r="F577" s="10"/>
      <c r="H577" s="10"/>
      <c r="J577" s="10"/>
      <c r="L577" s="10"/>
      <c r="N577" s="10"/>
      <c r="P577" s="10"/>
      <c r="R577" s="10"/>
    </row>
    <row r="578" spans="1:18" s="9" customFormat="1">
      <c r="A578" s="10"/>
      <c r="D578" s="10"/>
      <c r="F578" s="10"/>
      <c r="H578" s="10"/>
      <c r="J578" s="10"/>
      <c r="L578" s="10"/>
      <c r="N578" s="10"/>
      <c r="P578" s="10"/>
      <c r="R578" s="10"/>
    </row>
    <row r="579" spans="1:18" s="9" customFormat="1">
      <c r="A579" s="10"/>
      <c r="D579" s="10"/>
      <c r="F579" s="10"/>
      <c r="H579" s="10"/>
      <c r="J579" s="10"/>
      <c r="L579" s="10"/>
      <c r="N579" s="10"/>
      <c r="P579" s="10"/>
      <c r="R579" s="10"/>
    </row>
    <row r="580" spans="1:18" s="9" customFormat="1">
      <c r="A580" s="10"/>
      <c r="D580" s="10"/>
      <c r="F580" s="10"/>
      <c r="H580" s="10"/>
      <c r="J580" s="10"/>
      <c r="L580" s="10"/>
      <c r="N580" s="10"/>
      <c r="P580" s="10"/>
      <c r="R580" s="10"/>
    </row>
    <row r="581" spans="1:18" s="9" customFormat="1">
      <c r="A581" s="10"/>
      <c r="D581" s="10"/>
      <c r="F581" s="10"/>
      <c r="H581" s="10"/>
      <c r="J581" s="10"/>
      <c r="L581" s="10"/>
      <c r="N581" s="10"/>
      <c r="P581" s="10"/>
      <c r="R581" s="10"/>
    </row>
    <row r="582" spans="1:18" s="9" customFormat="1">
      <c r="A582" s="10"/>
      <c r="D582" s="10"/>
      <c r="F582" s="10"/>
      <c r="H582" s="10"/>
      <c r="J582" s="10"/>
      <c r="L582" s="10"/>
      <c r="N582" s="10"/>
      <c r="P582" s="10"/>
      <c r="R582" s="10"/>
    </row>
    <row r="583" spans="1:18" s="9" customFormat="1">
      <c r="A583" s="10"/>
      <c r="D583" s="10"/>
      <c r="F583" s="10"/>
      <c r="H583" s="10"/>
      <c r="J583" s="10"/>
      <c r="L583" s="10"/>
      <c r="N583" s="10"/>
      <c r="P583" s="10"/>
      <c r="R583" s="10"/>
    </row>
    <row r="584" spans="1:18" s="9" customFormat="1">
      <c r="A584" s="10"/>
      <c r="D584" s="10"/>
      <c r="F584" s="10"/>
      <c r="H584" s="10"/>
      <c r="J584" s="10"/>
      <c r="L584" s="10"/>
      <c r="N584" s="10"/>
      <c r="P584" s="10"/>
      <c r="R584" s="10"/>
    </row>
    <row r="585" spans="1:18" s="9" customFormat="1">
      <c r="A585" s="10"/>
      <c r="D585" s="10"/>
      <c r="F585" s="10"/>
      <c r="H585" s="10"/>
      <c r="J585" s="10"/>
      <c r="L585" s="10"/>
      <c r="N585" s="10"/>
      <c r="P585" s="10"/>
      <c r="R585" s="10"/>
    </row>
    <row r="586" spans="1:18" s="9" customFormat="1">
      <c r="A586" s="10"/>
      <c r="D586" s="10"/>
      <c r="F586" s="10"/>
      <c r="H586" s="10"/>
      <c r="J586" s="10"/>
      <c r="L586" s="10"/>
      <c r="N586" s="10"/>
      <c r="P586" s="10"/>
      <c r="R586" s="10"/>
    </row>
    <row r="587" spans="1:18" s="9" customFormat="1">
      <c r="A587" s="10"/>
      <c r="D587" s="10"/>
      <c r="F587" s="10"/>
      <c r="H587" s="10"/>
      <c r="J587" s="10"/>
      <c r="L587" s="10"/>
      <c r="N587" s="10"/>
      <c r="P587" s="10"/>
      <c r="R587" s="10"/>
    </row>
    <row r="588" spans="1:18" s="9" customFormat="1">
      <c r="A588" s="10"/>
      <c r="D588" s="10"/>
      <c r="F588" s="10"/>
      <c r="H588" s="10"/>
      <c r="J588" s="10"/>
      <c r="L588" s="10"/>
      <c r="N588" s="10"/>
      <c r="P588" s="10"/>
      <c r="R588" s="10"/>
    </row>
    <row r="589" spans="1:18" s="9" customFormat="1">
      <c r="A589" s="10"/>
      <c r="D589" s="10"/>
      <c r="F589" s="10"/>
      <c r="H589" s="10"/>
      <c r="J589" s="10"/>
      <c r="L589" s="10"/>
      <c r="N589" s="10"/>
      <c r="P589" s="10"/>
      <c r="R589" s="10"/>
    </row>
    <row r="590" spans="1:18" s="9" customFormat="1">
      <c r="A590" s="10"/>
      <c r="D590" s="10"/>
      <c r="F590" s="10"/>
      <c r="H590" s="10"/>
      <c r="J590" s="10"/>
      <c r="L590" s="10"/>
      <c r="N590" s="10"/>
      <c r="P590" s="10"/>
      <c r="R590" s="10"/>
    </row>
    <row r="591" spans="1:18" s="9" customFormat="1">
      <c r="A591" s="10"/>
      <c r="D591" s="10"/>
      <c r="F591" s="10"/>
      <c r="H591" s="10"/>
      <c r="J591" s="10"/>
      <c r="L591" s="10"/>
      <c r="N591" s="10"/>
      <c r="P591" s="10"/>
      <c r="R591" s="10"/>
    </row>
    <row r="592" spans="1:18" s="9" customFormat="1">
      <c r="A592" s="10"/>
      <c r="D592" s="10"/>
      <c r="F592" s="10"/>
      <c r="H592" s="10"/>
      <c r="J592" s="10"/>
      <c r="L592" s="10"/>
      <c r="N592" s="10"/>
      <c r="P592" s="10"/>
      <c r="R592" s="10"/>
    </row>
    <row r="593" spans="1:18" s="9" customFormat="1">
      <c r="A593" s="10"/>
      <c r="D593" s="10"/>
      <c r="F593" s="10"/>
      <c r="H593" s="10"/>
      <c r="J593" s="10"/>
      <c r="L593" s="10"/>
      <c r="N593" s="10"/>
      <c r="P593" s="10"/>
      <c r="R593" s="10"/>
    </row>
    <row r="594" spans="1:18" s="9" customFormat="1">
      <c r="A594" s="10"/>
      <c r="D594" s="10"/>
      <c r="F594" s="10"/>
      <c r="H594" s="10"/>
      <c r="J594" s="10"/>
      <c r="L594" s="10"/>
      <c r="N594" s="10"/>
      <c r="P594" s="10"/>
      <c r="R594" s="10"/>
    </row>
    <row r="595" spans="1:18" s="9" customFormat="1">
      <c r="A595" s="10"/>
      <c r="D595" s="10"/>
      <c r="F595" s="10"/>
      <c r="H595" s="10"/>
      <c r="J595" s="10"/>
      <c r="L595" s="10"/>
      <c r="N595" s="10"/>
      <c r="P595" s="10"/>
      <c r="R595" s="10"/>
    </row>
    <row r="596" spans="1:18" s="9" customFormat="1">
      <c r="A596" s="10"/>
      <c r="D596" s="10"/>
      <c r="F596" s="10"/>
      <c r="H596" s="10"/>
      <c r="J596" s="10"/>
      <c r="L596" s="10"/>
      <c r="N596" s="10"/>
      <c r="P596" s="10"/>
      <c r="R596" s="10"/>
    </row>
    <row r="597" spans="1:18" s="9" customFormat="1">
      <c r="A597" s="10"/>
      <c r="D597" s="10"/>
      <c r="F597" s="10"/>
      <c r="H597" s="10"/>
      <c r="J597" s="10"/>
      <c r="L597" s="10"/>
      <c r="N597" s="10"/>
      <c r="P597" s="10"/>
      <c r="R597" s="10"/>
    </row>
    <row r="598" spans="1:18" s="9" customFormat="1">
      <c r="A598" s="10"/>
      <c r="D598" s="10"/>
      <c r="F598" s="10"/>
      <c r="H598" s="10"/>
      <c r="J598" s="10"/>
      <c r="L598" s="10"/>
      <c r="N598" s="10"/>
      <c r="P598" s="10"/>
      <c r="R598" s="10"/>
    </row>
    <row r="599" spans="1:18" s="9" customFormat="1">
      <c r="A599" s="10"/>
      <c r="D599" s="10"/>
      <c r="F599" s="10"/>
      <c r="H599" s="10"/>
      <c r="J599" s="10"/>
      <c r="L599" s="10"/>
      <c r="N599" s="10"/>
      <c r="P599" s="10"/>
      <c r="R599" s="10"/>
    </row>
    <row r="600" spans="1:18" s="9" customFormat="1">
      <c r="A600" s="10"/>
      <c r="D600" s="10"/>
      <c r="F600" s="10"/>
      <c r="H600" s="10"/>
      <c r="J600" s="10"/>
      <c r="L600" s="10"/>
      <c r="N600" s="10"/>
      <c r="P600" s="10"/>
      <c r="R600" s="10"/>
    </row>
    <row r="601" spans="1:18" s="9" customFormat="1">
      <c r="A601" s="10"/>
      <c r="D601" s="10"/>
      <c r="F601" s="10"/>
      <c r="H601" s="10"/>
      <c r="J601" s="10"/>
      <c r="L601" s="10"/>
      <c r="N601" s="10"/>
      <c r="P601" s="10"/>
      <c r="R601" s="10"/>
    </row>
    <row r="602" spans="1:18" s="9" customFormat="1">
      <c r="A602" s="10"/>
      <c r="D602" s="10"/>
      <c r="F602" s="10"/>
      <c r="H602" s="10"/>
      <c r="J602" s="10"/>
      <c r="L602" s="10"/>
      <c r="N602" s="10"/>
      <c r="P602" s="10"/>
      <c r="R602" s="10"/>
    </row>
    <row r="603" spans="1:18" s="9" customFormat="1">
      <c r="A603" s="10"/>
      <c r="D603" s="10"/>
      <c r="F603" s="10"/>
      <c r="H603" s="10"/>
      <c r="J603" s="10"/>
      <c r="L603" s="10"/>
      <c r="N603" s="10"/>
      <c r="P603" s="10"/>
      <c r="R603" s="10"/>
    </row>
    <row r="604" spans="1:18" s="9" customFormat="1">
      <c r="A604" s="10"/>
      <c r="D604" s="10"/>
      <c r="F604" s="10"/>
      <c r="H604" s="10"/>
      <c r="J604" s="10"/>
      <c r="L604" s="10"/>
      <c r="N604" s="10"/>
      <c r="P604" s="10"/>
      <c r="R604" s="10"/>
    </row>
    <row r="605" spans="1:18" s="9" customFormat="1">
      <c r="A605" s="10"/>
      <c r="D605" s="10"/>
      <c r="F605" s="10"/>
      <c r="H605" s="10"/>
      <c r="J605" s="10"/>
      <c r="L605" s="10"/>
      <c r="N605" s="10"/>
      <c r="P605" s="10"/>
      <c r="R605" s="10"/>
    </row>
    <row r="606" spans="1:18" s="9" customFormat="1">
      <c r="A606" s="10"/>
      <c r="D606" s="10"/>
      <c r="F606" s="10"/>
      <c r="H606" s="10"/>
      <c r="J606" s="10"/>
      <c r="L606" s="10"/>
      <c r="N606" s="10"/>
      <c r="P606" s="10"/>
      <c r="R606" s="10"/>
    </row>
    <row r="607" spans="1:18" s="9" customFormat="1">
      <c r="A607" s="10"/>
      <c r="D607" s="10"/>
      <c r="F607" s="10"/>
      <c r="H607" s="10"/>
      <c r="J607" s="10"/>
      <c r="L607" s="10"/>
      <c r="N607" s="10"/>
      <c r="P607" s="10"/>
      <c r="R607" s="10"/>
    </row>
    <row r="608" spans="1:18" s="9" customFormat="1">
      <c r="A608" s="10"/>
      <c r="D608" s="10"/>
      <c r="F608" s="10"/>
      <c r="H608" s="10"/>
      <c r="J608" s="10"/>
      <c r="L608" s="10"/>
      <c r="N608" s="10"/>
      <c r="P608" s="10"/>
      <c r="R608" s="10"/>
    </row>
    <row r="609" spans="1:18" s="9" customFormat="1">
      <c r="A609" s="10"/>
      <c r="D609" s="10"/>
      <c r="F609" s="10"/>
      <c r="H609" s="10"/>
      <c r="J609" s="10"/>
      <c r="L609" s="10"/>
      <c r="N609" s="10"/>
      <c r="P609" s="10"/>
      <c r="R609" s="10"/>
    </row>
    <row r="610" spans="1:18" s="9" customFormat="1">
      <c r="A610" s="10"/>
      <c r="D610" s="10"/>
      <c r="F610" s="10"/>
      <c r="H610" s="10"/>
      <c r="J610" s="10"/>
      <c r="L610" s="10"/>
      <c r="N610" s="10"/>
      <c r="P610" s="10"/>
      <c r="R610" s="10"/>
    </row>
    <row r="611" spans="1:18" s="9" customFormat="1">
      <c r="A611" s="10"/>
      <c r="D611" s="10"/>
      <c r="F611" s="10"/>
      <c r="H611" s="10"/>
      <c r="J611" s="10"/>
      <c r="L611" s="10"/>
      <c r="N611" s="10"/>
      <c r="P611" s="10"/>
      <c r="R611" s="10"/>
    </row>
    <row r="612" spans="1:18" s="9" customFormat="1">
      <c r="A612" s="10"/>
      <c r="D612" s="10"/>
      <c r="F612" s="10"/>
      <c r="H612" s="10"/>
      <c r="J612" s="10"/>
      <c r="L612" s="10"/>
      <c r="N612" s="10"/>
      <c r="P612" s="10"/>
      <c r="R612" s="10"/>
    </row>
    <row r="613" spans="1:18" s="9" customFormat="1">
      <c r="A613" s="10"/>
      <c r="D613" s="10"/>
      <c r="F613" s="10"/>
      <c r="H613" s="10"/>
      <c r="J613" s="10"/>
      <c r="L613" s="10"/>
      <c r="N613" s="10"/>
      <c r="P613" s="10"/>
      <c r="R613" s="10"/>
    </row>
    <row r="614" spans="1:18" s="9" customFormat="1">
      <c r="A614" s="10"/>
      <c r="D614" s="10"/>
      <c r="F614" s="10"/>
      <c r="H614" s="10"/>
      <c r="J614" s="10"/>
      <c r="L614" s="10"/>
      <c r="N614" s="10"/>
      <c r="P614" s="10"/>
      <c r="R614" s="10"/>
    </row>
    <row r="615" spans="1:18" s="9" customFormat="1">
      <c r="A615" s="10"/>
      <c r="D615" s="10"/>
      <c r="F615" s="10"/>
      <c r="H615" s="10"/>
      <c r="J615" s="10"/>
      <c r="L615" s="10"/>
      <c r="N615" s="10"/>
      <c r="P615" s="10"/>
      <c r="R615" s="10"/>
    </row>
    <row r="616" spans="1:18" s="9" customFormat="1">
      <c r="A616" s="10"/>
      <c r="D616" s="10"/>
      <c r="F616" s="10"/>
      <c r="H616" s="10"/>
      <c r="J616" s="10"/>
      <c r="L616" s="10"/>
      <c r="N616" s="10"/>
      <c r="P616" s="10"/>
      <c r="R616" s="10"/>
    </row>
    <row r="617" spans="1:18" s="9" customFormat="1">
      <c r="A617" s="10"/>
      <c r="D617" s="10"/>
      <c r="F617" s="10"/>
      <c r="H617" s="10"/>
      <c r="J617" s="10"/>
      <c r="L617" s="10"/>
      <c r="N617" s="10"/>
      <c r="P617" s="10"/>
      <c r="R617" s="10"/>
    </row>
    <row r="618" spans="1:18" s="9" customFormat="1">
      <c r="A618" s="10"/>
      <c r="D618" s="10"/>
      <c r="F618" s="10"/>
      <c r="H618" s="10"/>
      <c r="J618" s="10"/>
      <c r="L618" s="10"/>
      <c r="N618" s="10"/>
      <c r="P618" s="10"/>
      <c r="R618" s="10"/>
    </row>
    <row r="619" spans="1:18" s="9" customFormat="1">
      <c r="A619" s="10"/>
      <c r="D619" s="10"/>
      <c r="F619" s="10"/>
      <c r="H619" s="10"/>
      <c r="J619" s="10"/>
      <c r="L619" s="10"/>
      <c r="N619" s="10"/>
      <c r="P619" s="10"/>
      <c r="R619" s="10"/>
    </row>
    <row r="620" spans="1:18" s="9" customFormat="1">
      <c r="A620" s="10"/>
      <c r="D620" s="10"/>
      <c r="F620" s="10"/>
      <c r="H620" s="10"/>
      <c r="J620" s="10"/>
      <c r="L620" s="10"/>
      <c r="N620" s="10"/>
      <c r="P620" s="10"/>
      <c r="R620" s="10"/>
    </row>
    <row r="621" spans="1:18" s="9" customFormat="1">
      <c r="A621" s="10"/>
      <c r="D621" s="10"/>
      <c r="F621" s="10"/>
      <c r="H621" s="10"/>
      <c r="J621" s="10"/>
      <c r="L621" s="10"/>
      <c r="N621" s="10"/>
      <c r="P621" s="10"/>
      <c r="R621" s="10"/>
    </row>
    <row r="622" spans="1:18" s="9" customFormat="1">
      <c r="A622" s="10"/>
      <c r="D622" s="10"/>
      <c r="F622" s="10"/>
      <c r="H622" s="10"/>
      <c r="J622" s="10"/>
      <c r="L622" s="10"/>
      <c r="N622" s="10"/>
      <c r="P622" s="10"/>
      <c r="R622" s="10"/>
    </row>
    <row r="623" spans="1:18" s="9" customFormat="1">
      <c r="A623" s="10"/>
      <c r="D623" s="10"/>
      <c r="F623" s="10"/>
      <c r="H623" s="10"/>
      <c r="J623" s="10"/>
      <c r="L623" s="10"/>
      <c r="N623" s="10"/>
      <c r="P623" s="10"/>
      <c r="R623" s="10"/>
    </row>
    <row r="624" spans="1:18" s="9" customFormat="1">
      <c r="A624" s="10"/>
      <c r="D624" s="10"/>
      <c r="F624" s="10"/>
      <c r="H624" s="10"/>
      <c r="J624" s="10"/>
      <c r="L624" s="10"/>
      <c r="N624" s="10"/>
      <c r="P624" s="10"/>
      <c r="R624" s="10"/>
    </row>
    <row r="625" spans="1:18" s="9" customFormat="1">
      <c r="A625" s="10"/>
      <c r="D625" s="10"/>
      <c r="F625" s="10"/>
      <c r="H625" s="10"/>
      <c r="J625" s="10"/>
      <c r="L625" s="10"/>
      <c r="N625" s="10"/>
      <c r="P625" s="10"/>
      <c r="R625" s="10"/>
    </row>
    <row r="626" spans="1:18" s="9" customFormat="1">
      <c r="A626" s="10"/>
      <c r="D626" s="10"/>
      <c r="F626" s="10"/>
      <c r="H626" s="10"/>
      <c r="J626" s="10"/>
      <c r="L626" s="10"/>
      <c r="N626" s="10"/>
      <c r="P626" s="10"/>
      <c r="R626" s="10"/>
    </row>
    <row r="627" spans="1:18" s="9" customFormat="1">
      <c r="A627" s="10"/>
      <c r="D627" s="10"/>
      <c r="F627" s="10"/>
      <c r="H627" s="10"/>
      <c r="J627" s="10"/>
      <c r="L627" s="10"/>
      <c r="N627" s="10"/>
      <c r="P627" s="10"/>
      <c r="R627" s="10"/>
    </row>
    <row r="628" spans="1:18" s="9" customFormat="1">
      <c r="A628" s="10"/>
      <c r="D628" s="10"/>
      <c r="F628" s="10"/>
      <c r="H628" s="10"/>
      <c r="J628" s="10"/>
      <c r="L628" s="10"/>
      <c r="N628" s="10"/>
      <c r="P628" s="10"/>
      <c r="R628" s="10"/>
    </row>
    <row r="629" spans="1:18" s="9" customFormat="1">
      <c r="A629" s="10"/>
      <c r="D629" s="10"/>
      <c r="F629" s="10"/>
      <c r="H629" s="10"/>
      <c r="J629" s="10"/>
      <c r="L629" s="10"/>
      <c r="N629" s="10"/>
      <c r="P629" s="10"/>
      <c r="R629" s="10"/>
    </row>
    <row r="630" spans="1:18" s="9" customFormat="1">
      <c r="A630" s="10"/>
      <c r="D630" s="10"/>
      <c r="F630" s="10"/>
      <c r="H630" s="10"/>
      <c r="J630" s="10"/>
      <c r="L630" s="10"/>
      <c r="N630" s="10"/>
      <c r="P630" s="10"/>
      <c r="R630" s="10"/>
    </row>
    <row r="631" spans="1:18" s="9" customFormat="1">
      <c r="A631" s="10"/>
      <c r="D631" s="10"/>
      <c r="F631" s="10"/>
      <c r="H631" s="10"/>
      <c r="J631" s="10"/>
      <c r="L631" s="10"/>
      <c r="N631" s="10"/>
      <c r="P631" s="10"/>
      <c r="R631" s="10"/>
    </row>
    <row r="632" spans="1:18" s="9" customFormat="1">
      <c r="A632" s="10"/>
      <c r="D632" s="10"/>
      <c r="F632" s="10"/>
      <c r="H632" s="10"/>
      <c r="J632" s="10"/>
      <c r="L632" s="10"/>
      <c r="N632" s="10"/>
      <c r="P632" s="10"/>
      <c r="R632" s="10"/>
    </row>
    <row r="633" spans="1:18" s="9" customFormat="1">
      <c r="A633" s="10"/>
      <c r="D633" s="10"/>
      <c r="F633" s="10"/>
      <c r="H633" s="10"/>
      <c r="J633" s="10"/>
      <c r="L633" s="10"/>
      <c r="N633" s="10"/>
      <c r="P633" s="10"/>
      <c r="R633" s="10"/>
    </row>
    <row r="634" spans="1:18" s="9" customFormat="1">
      <c r="A634" s="10"/>
      <c r="D634" s="10"/>
      <c r="F634" s="10"/>
      <c r="H634" s="10"/>
      <c r="J634" s="10"/>
      <c r="L634" s="10"/>
      <c r="N634" s="10"/>
      <c r="P634" s="10"/>
      <c r="R634" s="10"/>
    </row>
    <row r="635" spans="1:18" s="9" customFormat="1">
      <c r="A635" s="10"/>
      <c r="D635" s="10"/>
      <c r="F635" s="10"/>
      <c r="H635" s="10"/>
      <c r="J635" s="10"/>
      <c r="L635" s="10"/>
      <c r="N635" s="10"/>
      <c r="P635" s="10"/>
      <c r="R635" s="10"/>
    </row>
    <row r="636" spans="1:18" s="9" customFormat="1">
      <c r="A636" s="10"/>
      <c r="D636" s="10"/>
      <c r="F636" s="10"/>
      <c r="H636" s="10"/>
      <c r="J636" s="10"/>
      <c r="L636" s="10"/>
      <c r="N636" s="10"/>
      <c r="P636" s="10"/>
      <c r="R636" s="10"/>
    </row>
    <row r="637" spans="1:18" s="9" customFormat="1">
      <c r="A637" s="10"/>
      <c r="D637" s="10"/>
      <c r="F637" s="10"/>
      <c r="H637" s="10"/>
      <c r="J637" s="10"/>
      <c r="L637" s="10"/>
      <c r="N637" s="10"/>
      <c r="P637" s="10"/>
      <c r="R637" s="10"/>
    </row>
    <row r="638" spans="1:18" s="9" customFormat="1">
      <c r="A638" s="10"/>
      <c r="D638" s="10"/>
      <c r="F638" s="10"/>
      <c r="H638" s="10"/>
      <c r="J638" s="10"/>
      <c r="L638" s="10"/>
      <c r="N638" s="10"/>
      <c r="P638" s="10"/>
      <c r="R638" s="10"/>
    </row>
    <row r="639" spans="1:18" s="9" customFormat="1">
      <c r="A639" s="10"/>
      <c r="D639" s="10"/>
      <c r="F639" s="10"/>
      <c r="H639" s="10"/>
      <c r="J639" s="10"/>
      <c r="L639" s="10"/>
      <c r="N639" s="10"/>
      <c r="P639" s="10"/>
      <c r="R639" s="10"/>
    </row>
    <row r="640" spans="1:18" s="9" customFormat="1">
      <c r="A640" s="10"/>
      <c r="D640" s="10"/>
      <c r="F640" s="10"/>
      <c r="H640" s="10"/>
      <c r="J640" s="10"/>
      <c r="L640" s="10"/>
      <c r="N640" s="10"/>
      <c r="P640" s="10"/>
      <c r="R640" s="10"/>
    </row>
    <row r="641" spans="1:18" s="9" customFormat="1">
      <c r="A641" s="10"/>
      <c r="D641" s="10"/>
      <c r="F641" s="10"/>
      <c r="H641" s="10"/>
      <c r="J641" s="10"/>
      <c r="L641" s="10"/>
      <c r="N641" s="10"/>
      <c r="P641" s="10"/>
      <c r="R641" s="10"/>
    </row>
    <row r="642" spans="1:18" s="9" customFormat="1">
      <c r="A642" s="10"/>
      <c r="D642" s="10"/>
      <c r="F642" s="10"/>
      <c r="H642" s="10"/>
      <c r="J642" s="10"/>
      <c r="L642" s="10"/>
      <c r="N642" s="10"/>
      <c r="P642" s="10"/>
      <c r="R642" s="10"/>
    </row>
    <row r="643" spans="1:18" s="9" customFormat="1">
      <c r="A643" s="10"/>
      <c r="D643" s="10"/>
      <c r="F643" s="10"/>
      <c r="H643" s="10"/>
      <c r="J643" s="10"/>
      <c r="L643" s="10"/>
      <c r="N643" s="10"/>
      <c r="P643" s="10"/>
      <c r="R643" s="10"/>
    </row>
    <row r="644" spans="1:18" s="9" customFormat="1">
      <c r="A644" s="10"/>
      <c r="D644" s="10"/>
      <c r="F644" s="10"/>
      <c r="H644" s="10"/>
      <c r="J644" s="10"/>
      <c r="L644" s="10"/>
      <c r="N644" s="10"/>
      <c r="P644" s="10"/>
      <c r="R644" s="10"/>
    </row>
    <row r="645" spans="1:18" s="9" customFormat="1">
      <c r="A645" s="10"/>
      <c r="D645" s="10"/>
      <c r="F645" s="10"/>
      <c r="H645" s="10"/>
      <c r="J645" s="10"/>
      <c r="L645" s="10"/>
      <c r="N645" s="10"/>
      <c r="P645" s="10"/>
      <c r="R645" s="10"/>
    </row>
    <row r="646" spans="1:18" s="9" customFormat="1">
      <c r="A646" s="10"/>
      <c r="D646" s="10"/>
      <c r="F646" s="10"/>
      <c r="H646" s="10"/>
      <c r="J646" s="10"/>
      <c r="L646" s="10"/>
      <c r="N646" s="10"/>
      <c r="P646" s="10"/>
      <c r="R646" s="10"/>
    </row>
    <row r="647" spans="1:18" s="9" customFormat="1">
      <c r="A647" s="10"/>
      <c r="D647" s="10"/>
      <c r="F647" s="10"/>
      <c r="H647" s="10"/>
      <c r="J647" s="10"/>
      <c r="L647" s="10"/>
      <c r="N647" s="10"/>
      <c r="P647" s="10"/>
      <c r="R647" s="10"/>
    </row>
    <row r="648" spans="1:18" s="9" customFormat="1">
      <c r="A648" s="10"/>
      <c r="D648" s="10"/>
      <c r="F648" s="10"/>
      <c r="H648" s="10"/>
      <c r="J648" s="10"/>
      <c r="L648" s="10"/>
      <c r="N648" s="10"/>
      <c r="P648" s="10"/>
      <c r="R648" s="10"/>
    </row>
    <row r="649" spans="1:18" s="9" customFormat="1">
      <c r="A649" s="10"/>
      <c r="D649" s="10"/>
      <c r="F649" s="10"/>
      <c r="H649" s="10"/>
      <c r="J649" s="10"/>
      <c r="L649" s="10"/>
      <c r="N649" s="10"/>
      <c r="P649" s="10"/>
      <c r="R649" s="10"/>
    </row>
    <row r="650" spans="1:18" s="9" customFormat="1">
      <c r="A650" s="10"/>
      <c r="D650" s="10"/>
      <c r="F650" s="10"/>
      <c r="H650" s="10"/>
      <c r="J650" s="10"/>
      <c r="L650" s="10"/>
      <c r="N650" s="10"/>
      <c r="P650" s="10"/>
      <c r="R650" s="10"/>
    </row>
    <row r="651" spans="1:18" s="9" customFormat="1">
      <c r="A651" s="10"/>
      <c r="D651" s="10"/>
      <c r="F651" s="10"/>
      <c r="H651" s="10"/>
      <c r="J651" s="10"/>
      <c r="L651" s="10"/>
      <c r="N651" s="10"/>
      <c r="P651" s="10"/>
      <c r="R651" s="10"/>
    </row>
    <row r="652" spans="1:18" s="9" customFormat="1">
      <c r="A652" s="10"/>
      <c r="D652" s="10"/>
      <c r="F652" s="10"/>
      <c r="H652" s="10"/>
      <c r="J652" s="10"/>
      <c r="L652" s="10"/>
      <c r="N652" s="10"/>
      <c r="P652" s="10"/>
      <c r="R652" s="10"/>
    </row>
    <row r="653" spans="1:18" s="9" customFormat="1">
      <c r="A653" s="10"/>
      <c r="D653" s="10"/>
      <c r="F653" s="10"/>
      <c r="H653" s="10"/>
      <c r="J653" s="10"/>
      <c r="L653" s="10"/>
      <c r="N653" s="10"/>
      <c r="P653" s="10"/>
      <c r="R653" s="10"/>
    </row>
    <row r="654" spans="1:18" s="9" customFormat="1">
      <c r="A654" s="10"/>
      <c r="D654" s="10"/>
      <c r="F654" s="10"/>
      <c r="H654" s="10"/>
      <c r="J654" s="10"/>
      <c r="L654" s="10"/>
      <c r="N654" s="10"/>
      <c r="P654" s="10"/>
      <c r="R654" s="10"/>
    </row>
    <row r="655" spans="1:18" s="9" customFormat="1">
      <c r="A655" s="10"/>
      <c r="D655" s="10"/>
      <c r="F655" s="10"/>
      <c r="H655" s="10"/>
      <c r="J655" s="10"/>
      <c r="L655" s="10"/>
      <c r="N655" s="10"/>
      <c r="P655" s="10"/>
      <c r="R655" s="10"/>
    </row>
    <row r="656" spans="1:18" s="9" customFormat="1">
      <c r="A656" s="10"/>
      <c r="D656" s="10"/>
      <c r="F656" s="10"/>
      <c r="H656" s="10"/>
      <c r="J656" s="10"/>
      <c r="L656" s="10"/>
      <c r="N656" s="10"/>
      <c r="P656" s="10"/>
      <c r="R656" s="10"/>
    </row>
    <row r="657" spans="1:18" s="9" customFormat="1">
      <c r="A657" s="10"/>
      <c r="D657" s="10"/>
      <c r="F657" s="10"/>
      <c r="H657" s="10"/>
      <c r="J657" s="10"/>
      <c r="L657" s="10"/>
      <c r="N657" s="10"/>
      <c r="P657" s="10"/>
      <c r="R657" s="10"/>
    </row>
    <row r="658" spans="1:18" s="9" customFormat="1">
      <c r="A658" s="10"/>
      <c r="D658" s="10"/>
      <c r="F658" s="10"/>
      <c r="H658" s="10"/>
      <c r="J658" s="10"/>
      <c r="L658" s="10"/>
      <c r="N658" s="10"/>
      <c r="P658" s="10"/>
      <c r="R658" s="10"/>
    </row>
    <row r="659" spans="1:18" s="9" customFormat="1">
      <c r="A659" s="10"/>
      <c r="D659" s="10"/>
      <c r="F659" s="10"/>
      <c r="H659" s="10"/>
      <c r="J659" s="10"/>
      <c r="L659" s="10"/>
      <c r="N659" s="10"/>
      <c r="P659" s="10"/>
      <c r="R659" s="10"/>
    </row>
    <row r="660" spans="1:18" s="9" customFormat="1">
      <c r="A660" s="10"/>
      <c r="D660" s="10"/>
      <c r="F660" s="10"/>
      <c r="H660" s="10"/>
      <c r="J660" s="10"/>
      <c r="L660" s="10"/>
      <c r="N660" s="10"/>
      <c r="P660" s="10"/>
      <c r="R660" s="10"/>
    </row>
    <row r="661" spans="1:18" s="9" customFormat="1">
      <c r="A661" s="10"/>
      <c r="D661" s="10"/>
      <c r="F661" s="10"/>
      <c r="H661" s="10"/>
      <c r="J661" s="10"/>
      <c r="L661" s="10"/>
      <c r="N661" s="10"/>
      <c r="P661" s="10"/>
      <c r="R661" s="10"/>
    </row>
    <row r="662" spans="1:18" s="9" customFormat="1">
      <c r="A662" s="10"/>
      <c r="D662" s="10"/>
      <c r="F662" s="10"/>
      <c r="H662" s="10"/>
      <c r="J662" s="10"/>
      <c r="L662" s="10"/>
      <c r="N662" s="10"/>
      <c r="P662" s="10"/>
      <c r="R662" s="10"/>
    </row>
    <row r="663" spans="1:18" s="9" customFormat="1">
      <c r="A663" s="10"/>
      <c r="D663" s="10"/>
      <c r="F663" s="10"/>
      <c r="H663" s="10"/>
      <c r="J663" s="10"/>
      <c r="L663" s="10"/>
      <c r="N663" s="10"/>
      <c r="P663" s="10"/>
      <c r="R663" s="10"/>
    </row>
    <row r="664" spans="1:18" s="9" customFormat="1">
      <c r="A664" s="10"/>
      <c r="D664" s="10"/>
      <c r="F664" s="10"/>
      <c r="H664" s="10"/>
      <c r="J664" s="10"/>
      <c r="L664" s="10"/>
      <c r="N664" s="10"/>
      <c r="P664" s="10"/>
      <c r="R664" s="10"/>
    </row>
    <row r="665" spans="1:18" s="9" customFormat="1">
      <c r="A665" s="10"/>
      <c r="D665" s="10"/>
      <c r="F665" s="10"/>
      <c r="H665" s="10"/>
      <c r="J665" s="10"/>
      <c r="L665" s="10"/>
      <c r="N665" s="10"/>
      <c r="P665" s="10"/>
      <c r="R665" s="10"/>
    </row>
    <row r="666" spans="1:18" s="9" customFormat="1">
      <c r="A666" s="10"/>
      <c r="D666" s="10"/>
      <c r="F666" s="10"/>
      <c r="H666" s="10"/>
      <c r="J666" s="10"/>
      <c r="L666" s="10"/>
      <c r="N666" s="10"/>
      <c r="P666" s="10"/>
      <c r="R666" s="10"/>
    </row>
    <row r="667" spans="1:18" s="9" customFormat="1">
      <c r="A667" s="10"/>
      <c r="D667" s="10"/>
      <c r="F667" s="10"/>
      <c r="H667" s="10"/>
      <c r="J667" s="10"/>
      <c r="L667" s="10"/>
      <c r="N667" s="10"/>
      <c r="P667" s="10"/>
      <c r="R667" s="10"/>
    </row>
    <row r="668" spans="1:18" s="9" customFormat="1">
      <c r="A668" s="10"/>
      <c r="D668" s="10"/>
      <c r="F668" s="10"/>
      <c r="H668" s="10"/>
      <c r="J668" s="10"/>
      <c r="L668" s="10"/>
      <c r="N668" s="10"/>
      <c r="P668" s="10"/>
      <c r="R668" s="10"/>
    </row>
    <row r="669" spans="1:18" s="9" customFormat="1">
      <c r="A669" s="10"/>
      <c r="D669" s="10"/>
      <c r="F669" s="10"/>
      <c r="H669" s="10"/>
      <c r="J669" s="10"/>
      <c r="L669" s="10"/>
      <c r="N669" s="10"/>
      <c r="P669" s="10"/>
      <c r="R669" s="10"/>
    </row>
    <row r="670" spans="1:18" s="9" customFormat="1">
      <c r="A670" s="10"/>
      <c r="D670" s="10"/>
      <c r="F670" s="10"/>
      <c r="H670" s="10"/>
      <c r="J670" s="10"/>
      <c r="L670" s="10"/>
      <c r="N670" s="10"/>
      <c r="P670" s="10"/>
      <c r="R670" s="10"/>
    </row>
    <row r="671" spans="1:18" s="9" customFormat="1">
      <c r="A671" s="10"/>
      <c r="D671" s="10"/>
      <c r="F671" s="10"/>
      <c r="H671" s="10"/>
      <c r="J671" s="10"/>
      <c r="L671" s="10"/>
      <c r="N671" s="10"/>
      <c r="P671" s="10"/>
      <c r="R671" s="10"/>
    </row>
    <row r="672" spans="1:18" s="9" customFormat="1">
      <c r="A672" s="10"/>
      <c r="D672" s="10"/>
      <c r="F672" s="10"/>
      <c r="H672" s="10"/>
      <c r="J672" s="10"/>
      <c r="L672" s="10"/>
      <c r="N672" s="10"/>
      <c r="P672" s="10"/>
      <c r="R672" s="10"/>
    </row>
    <row r="673" spans="1:18" s="9" customFormat="1">
      <c r="A673" s="10"/>
      <c r="D673" s="10"/>
      <c r="F673" s="10"/>
      <c r="H673" s="10"/>
      <c r="J673" s="10"/>
      <c r="L673" s="10"/>
      <c r="N673" s="10"/>
      <c r="P673" s="10"/>
      <c r="R673" s="10"/>
    </row>
    <row r="674" spans="1:18" s="9" customFormat="1">
      <c r="A674" s="10"/>
      <c r="D674" s="10"/>
      <c r="F674" s="10"/>
      <c r="H674" s="10"/>
      <c r="J674" s="10"/>
      <c r="L674" s="10"/>
      <c r="N674" s="10"/>
      <c r="P674" s="10"/>
      <c r="R674" s="10"/>
    </row>
    <row r="675" spans="1:18" s="9" customFormat="1">
      <c r="A675" s="10"/>
      <c r="D675" s="10"/>
      <c r="F675" s="10"/>
      <c r="H675" s="10"/>
      <c r="J675" s="10"/>
      <c r="L675" s="10"/>
      <c r="N675" s="10"/>
      <c r="P675" s="10"/>
      <c r="R675" s="10"/>
    </row>
    <row r="676" spans="1:18" s="9" customFormat="1">
      <c r="A676" s="10"/>
      <c r="D676" s="10"/>
      <c r="F676" s="10"/>
      <c r="H676" s="10"/>
      <c r="J676" s="10"/>
      <c r="L676" s="10"/>
      <c r="N676" s="10"/>
      <c r="P676" s="10"/>
      <c r="R676" s="10"/>
    </row>
    <row r="677" spans="1:18" s="9" customFormat="1">
      <c r="A677" s="10"/>
      <c r="D677" s="10"/>
      <c r="F677" s="10"/>
      <c r="H677" s="10"/>
      <c r="J677" s="10"/>
      <c r="L677" s="10"/>
      <c r="N677" s="10"/>
      <c r="P677" s="10"/>
      <c r="R677" s="10"/>
    </row>
    <row r="678" spans="1:18" s="9" customFormat="1">
      <c r="A678" s="10"/>
      <c r="D678" s="10"/>
      <c r="F678" s="10"/>
      <c r="H678" s="10"/>
      <c r="J678" s="10"/>
      <c r="L678" s="10"/>
      <c r="N678" s="10"/>
      <c r="P678" s="10"/>
      <c r="R678" s="10"/>
    </row>
    <row r="679" spans="1:18" s="9" customFormat="1">
      <c r="A679" s="10"/>
      <c r="D679" s="10"/>
      <c r="F679" s="10"/>
      <c r="H679" s="10"/>
      <c r="J679" s="10"/>
      <c r="L679" s="10"/>
      <c r="N679" s="10"/>
      <c r="P679" s="10"/>
      <c r="R679" s="10"/>
    </row>
    <row r="680" spans="1:18" s="9" customFormat="1">
      <c r="A680" s="10"/>
      <c r="D680" s="10"/>
      <c r="F680" s="10"/>
      <c r="H680" s="10"/>
      <c r="J680" s="10"/>
      <c r="L680" s="10"/>
      <c r="N680" s="10"/>
      <c r="P680" s="10"/>
      <c r="R680" s="10"/>
    </row>
    <row r="681" spans="1:18" s="9" customFormat="1">
      <c r="A681" s="10"/>
      <c r="D681" s="10"/>
      <c r="F681" s="10"/>
      <c r="H681" s="10"/>
      <c r="J681" s="10"/>
      <c r="L681" s="10"/>
      <c r="N681" s="10"/>
      <c r="P681" s="10"/>
      <c r="R681" s="10"/>
    </row>
    <row r="682" spans="1:18" s="9" customFormat="1">
      <c r="A682" s="10"/>
      <c r="D682" s="10"/>
      <c r="F682" s="10"/>
      <c r="H682" s="10"/>
      <c r="J682" s="10"/>
      <c r="L682" s="10"/>
      <c r="N682" s="10"/>
      <c r="P682" s="10"/>
      <c r="R682" s="10"/>
    </row>
    <row r="683" spans="1:18" s="9" customFormat="1">
      <c r="A683" s="10"/>
      <c r="D683" s="10"/>
      <c r="F683" s="10"/>
      <c r="H683" s="10"/>
      <c r="J683" s="10"/>
      <c r="L683" s="10"/>
      <c r="N683" s="10"/>
      <c r="P683" s="10"/>
      <c r="R683" s="10"/>
    </row>
    <row r="684" spans="1:18" s="9" customFormat="1">
      <c r="A684" s="10"/>
      <c r="D684" s="10"/>
      <c r="F684" s="10"/>
      <c r="H684" s="10"/>
      <c r="J684" s="10"/>
      <c r="L684" s="10"/>
      <c r="N684" s="10"/>
      <c r="P684" s="10"/>
      <c r="R684" s="10"/>
    </row>
    <row r="685" spans="1:18" s="9" customFormat="1">
      <c r="A685" s="10"/>
      <c r="D685" s="10"/>
      <c r="F685" s="10"/>
      <c r="H685" s="10"/>
      <c r="J685" s="10"/>
      <c r="L685" s="10"/>
      <c r="N685" s="10"/>
      <c r="P685" s="10"/>
      <c r="R685" s="10"/>
    </row>
    <row r="686" spans="1:18" s="9" customFormat="1">
      <c r="A686" s="10"/>
      <c r="D686" s="10"/>
      <c r="F686" s="10"/>
      <c r="H686" s="10"/>
      <c r="J686" s="10"/>
      <c r="L686" s="10"/>
      <c r="N686" s="10"/>
      <c r="P686" s="10"/>
      <c r="R686" s="10"/>
    </row>
    <row r="687" spans="1:18" s="9" customFormat="1">
      <c r="A687" s="10"/>
      <c r="D687" s="10"/>
      <c r="F687" s="10"/>
      <c r="H687" s="10"/>
      <c r="J687" s="10"/>
      <c r="L687" s="10"/>
      <c r="N687" s="10"/>
      <c r="P687" s="10"/>
      <c r="R687" s="10"/>
    </row>
    <row r="688" spans="1:18" s="9" customFormat="1">
      <c r="A688" s="10"/>
      <c r="D688" s="10"/>
      <c r="F688" s="10"/>
      <c r="H688" s="10"/>
      <c r="J688" s="10"/>
      <c r="L688" s="10"/>
      <c r="N688" s="10"/>
      <c r="P688" s="10"/>
      <c r="R688" s="10"/>
    </row>
    <row r="689" spans="1:18" s="9" customFormat="1">
      <c r="A689" s="10"/>
      <c r="D689" s="10"/>
      <c r="F689" s="10"/>
      <c r="H689" s="10"/>
      <c r="J689" s="10"/>
      <c r="L689" s="10"/>
      <c r="N689" s="10"/>
      <c r="P689" s="10"/>
      <c r="R689" s="10"/>
    </row>
    <row r="690" spans="1:18" s="9" customFormat="1">
      <c r="A690" s="10"/>
      <c r="D690" s="10"/>
      <c r="F690" s="10"/>
      <c r="H690" s="10"/>
      <c r="J690" s="10"/>
      <c r="L690" s="10"/>
      <c r="N690" s="10"/>
      <c r="P690" s="10"/>
      <c r="R690" s="10"/>
    </row>
    <row r="691" spans="1:18" s="9" customFormat="1">
      <c r="A691" s="10"/>
      <c r="D691" s="10"/>
      <c r="F691" s="10"/>
      <c r="H691" s="10"/>
      <c r="J691" s="10"/>
      <c r="L691" s="10"/>
      <c r="N691" s="10"/>
      <c r="P691" s="10"/>
      <c r="R691" s="10"/>
    </row>
    <row r="692" spans="1:18" s="9" customFormat="1">
      <c r="A692" s="10"/>
      <c r="D692" s="10"/>
      <c r="F692" s="10"/>
      <c r="H692" s="10"/>
      <c r="J692" s="10"/>
      <c r="L692" s="10"/>
      <c r="N692" s="10"/>
      <c r="P692" s="10"/>
      <c r="R692" s="10"/>
    </row>
    <row r="693" spans="1:18" s="9" customFormat="1">
      <c r="A693" s="10"/>
      <c r="D693" s="10"/>
      <c r="F693" s="10"/>
      <c r="H693" s="10"/>
      <c r="J693" s="10"/>
      <c r="L693" s="10"/>
      <c r="N693" s="10"/>
      <c r="P693" s="10"/>
      <c r="R693" s="10"/>
    </row>
    <row r="694" spans="1:18" s="9" customFormat="1">
      <c r="A694" s="10"/>
      <c r="D694" s="10"/>
      <c r="F694" s="10"/>
      <c r="H694" s="10"/>
      <c r="J694" s="10"/>
      <c r="L694" s="10"/>
      <c r="N694" s="10"/>
      <c r="P694" s="10"/>
      <c r="R694" s="10"/>
    </row>
    <row r="695" spans="1:18" s="9" customFormat="1">
      <c r="A695" s="10"/>
      <c r="D695" s="10"/>
      <c r="F695" s="10"/>
      <c r="H695" s="10"/>
      <c r="J695" s="10"/>
      <c r="L695" s="10"/>
      <c r="N695" s="10"/>
      <c r="P695" s="10"/>
      <c r="R695" s="10"/>
    </row>
    <row r="696" spans="1:18" s="9" customFormat="1">
      <c r="A696" s="10"/>
      <c r="D696" s="10"/>
      <c r="F696" s="10"/>
      <c r="H696" s="10"/>
      <c r="J696" s="10"/>
      <c r="L696" s="10"/>
      <c r="N696" s="10"/>
      <c r="P696" s="10"/>
      <c r="R696" s="10"/>
    </row>
    <row r="697" spans="1:18" s="9" customFormat="1">
      <c r="A697" s="10"/>
      <c r="D697" s="10"/>
      <c r="F697" s="10"/>
      <c r="H697" s="10"/>
      <c r="J697" s="10"/>
      <c r="L697" s="10"/>
      <c r="N697" s="10"/>
      <c r="P697" s="10"/>
      <c r="R697" s="10"/>
    </row>
    <row r="698" spans="1:18" s="9" customFormat="1">
      <c r="A698" s="10"/>
      <c r="D698" s="10"/>
      <c r="F698" s="10"/>
      <c r="H698" s="10"/>
      <c r="J698" s="10"/>
      <c r="L698" s="10"/>
      <c r="N698" s="10"/>
      <c r="P698" s="10"/>
      <c r="R698" s="10"/>
    </row>
    <row r="699" spans="1:18" s="9" customFormat="1">
      <c r="A699" s="10"/>
      <c r="D699" s="10"/>
      <c r="F699" s="10"/>
      <c r="H699" s="10"/>
      <c r="J699" s="10"/>
      <c r="L699" s="10"/>
      <c r="N699" s="10"/>
      <c r="P699" s="10"/>
      <c r="R699" s="10"/>
    </row>
    <row r="700" spans="1:18" s="9" customFormat="1">
      <c r="A700" s="10"/>
      <c r="D700" s="10"/>
      <c r="F700" s="10"/>
      <c r="H700" s="10"/>
      <c r="J700" s="10"/>
      <c r="L700" s="10"/>
      <c r="N700" s="10"/>
      <c r="P700" s="10"/>
      <c r="R700" s="10"/>
    </row>
    <row r="701" spans="1:18" s="9" customFormat="1">
      <c r="A701" s="10"/>
      <c r="D701" s="10"/>
      <c r="F701" s="10"/>
      <c r="H701" s="10"/>
      <c r="J701" s="10"/>
      <c r="L701" s="10"/>
      <c r="N701" s="10"/>
      <c r="P701" s="10"/>
      <c r="R701" s="10"/>
    </row>
    <row r="702" spans="1:18" s="9" customFormat="1">
      <c r="A702" s="10"/>
      <c r="D702" s="10"/>
      <c r="F702" s="10"/>
      <c r="H702" s="10"/>
      <c r="J702" s="10"/>
      <c r="L702" s="10"/>
      <c r="N702" s="10"/>
      <c r="P702" s="10"/>
      <c r="R702" s="10"/>
    </row>
    <row r="703" spans="1:18" s="9" customFormat="1">
      <c r="A703" s="10"/>
      <c r="D703" s="10"/>
      <c r="F703" s="10"/>
      <c r="H703" s="10"/>
      <c r="J703" s="10"/>
      <c r="L703" s="10"/>
      <c r="N703" s="10"/>
      <c r="P703" s="10"/>
      <c r="R703" s="10"/>
    </row>
    <row r="704" spans="1:18" s="9" customFormat="1">
      <c r="A704" s="10"/>
      <c r="D704" s="10"/>
      <c r="F704" s="10"/>
      <c r="H704" s="10"/>
      <c r="J704" s="10"/>
      <c r="L704" s="10"/>
      <c r="N704" s="10"/>
      <c r="P704" s="10"/>
      <c r="R704" s="10"/>
    </row>
    <row r="705" spans="1:18" s="9" customFormat="1">
      <c r="A705" s="10"/>
      <c r="D705" s="10"/>
      <c r="F705" s="10"/>
      <c r="H705" s="10"/>
      <c r="J705" s="10"/>
      <c r="L705" s="10"/>
      <c r="N705" s="10"/>
      <c r="P705" s="10"/>
      <c r="R705" s="10"/>
    </row>
    <row r="706" spans="1:18" s="9" customFormat="1">
      <c r="A706" s="10"/>
      <c r="D706" s="10"/>
      <c r="F706" s="10"/>
      <c r="H706" s="10"/>
      <c r="J706" s="10"/>
      <c r="L706" s="10"/>
      <c r="N706" s="10"/>
      <c r="P706" s="10"/>
      <c r="R706" s="10"/>
    </row>
    <row r="707" spans="1:18" s="9" customFormat="1">
      <c r="A707" s="10"/>
      <c r="D707" s="10"/>
      <c r="F707" s="10"/>
      <c r="H707" s="10"/>
      <c r="J707" s="10"/>
      <c r="L707" s="10"/>
      <c r="N707" s="10"/>
      <c r="P707" s="10"/>
      <c r="R707" s="10"/>
    </row>
    <row r="708" spans="1:18" s="9" customFormat="1">
      <c r="A708" s="10"/>
      <c r="D708" s="10"/>
      <c r="F708" s="10"/>
      <c r="H708" s="10"/>
      <c r="J708" s="10"/>
      <c r="L708" s="10"/>
      <c r="N708" s="10"/>
      <c r="P708" s="10"/>
      <c r="R708" s="10"/>
    </row>
    <row r="709" spans="1:18" s="9" customFormat="1">
      <c r="A709" s="10"/>
      <c r="D709" s="10"/>
      <c r="F709" s="10"/>
      <c r="H709" s="10"/>
      <c r="J709" s="10"/>
      <c r="L709" s="10"/>
      <c r="N709" s="10"/>
      <c r="P709" s="10"/>
      <c r="R709" s="10"/>
    </row>
    <row r="710" spans="1:18" s="9" customFormat="1">
      <c r="A710" s="10"/>
      <c r="D710" s="10"/>
      <c r="F710" s="10"/>
      <c r="H710" s="10"/>
      <c r="J710" s="10"/>
      <c r="L710" s="10"/>
      <c r="N710" s="10"/>
      <c r="P710" s="10"/>
      <c r="R710" s="10"/>
    </row>
    <row r="711" spans="1:18" s="9" customFormat="1">
      <c r="A711" s="10"/>
      <c r="D711" s="10"/>
      <c r="F711" s="10"/>
      <c r="H711" s="10"/>
      <c r="J711" s="10"/>
      <c r="L711" s="10"/>
      <c r="N711" s="10"/>
      <c r="P711" s="10"/>
      <c r="R711" s="10"/>
    </row>
    <row r="712" spans="1:18" s="9" customFormat="1">
      <c r="A712" s="10"/>
      <c r="D712" s="10"/>
      <c r="F712" s="10"/>
      <c r="H712" s="10"/>
      <c r="J712" s="10"/>
      <c r="L712" s="10"/>
      <c r="N712" s="10"/>
      <c r="P712" s="10"/>
      <c r="R712" s="10"/>
    </row>
    <row r="713" spans="1:18" s="9" customFormat="1">
      <c r="A713" s="10"/>
      <c r="D713" s="10"/>
      <c r="F713" s="10"/>
      <c r="H713" s="10"/>
      <c r="J713" s="10"/>
      <c r="L713" s="10"/>
      <c r="N713" s="10"/>
      <c r="P713" s="10"/>
      <c r="R713" s="10"/>
    </row>
    <row r="714" spans="1:18" s="9" customFormat="1">
      <c r="A714" s="10"/>
      <c r="D714" s="10"/>
      <c r="F714" s="10"/>
      <c r="H714" s="10"/>
      <c r="J714" s="10"/>
      <c r="L714" s="10"/>
      <c r="N714" s="10"/>
      <c r="P714" s="10"/>
      <c r="R714" s="10"/>
    </row>
    <row r="715" spans="1:18" s="9" customFormat="1">
      <c r="A715" s="10"/>
      <c r="D715" s="10"/>
      <c r="F715" s="10"/>
      <c r="H715" s="10"/>
      <c r="J715" s="10"/>
      <c r="L715" s="10"/>
      <c r="N715" s="10"/>
      <c r="P715" s="10"/>
      <c r="R715" s="10"/>
    </row>
    <row r="716" spans="1:18" s="9" customFormat="1">
      <c r="A716" s="10"/>
      <c r="D716" s="10"/>
      <c r="F716" s="10"/>
      <c r="H716" s="10"/>
      <c r="J716" s="10"/>
      <c r="L716" s="10"/>
      <c r="N716" s="10"/>
      <c r="P716" s="10"/>
      <c r="R716" s="10"/>
    </row>
    <row r="717" spans="1:18" s="9" customFormat="1">
      <c r="A717" s="10"/>
      <c r="D717" s="10"/>
      <c r="F717" s="10"/>
      <c r="H717" s="10"/>
      <c r="J717" s="10"/>
      <c r="L717" s="10"/>
      <c r="N717" s="10"/>
      <c r="P717" s="10"/>
      <c r="R717" s="10"/>
    </row>
    <row r="718" spans="1:18" s="9" customFormat="1">
      <c r="A718" s="10"/>
      <c r="D718" s="10"/>
      <c r="F718" s="10"/>
      <c r="H718" s="10"/>
      <c r="J718" s="10"/>
      <c r="L718" s="10"/>
      <c r="N718" s="10"/>
      <c r="P718" s="10"/>
      <c r="R718" s="10"/>
    </row>
    <row r="719" spans="1:18" s="9" customFormat="1">
      <c r="A719" s="10"/>
      <c r="D719" s="10"/>
      <c r="F719" s="10"/>
      <c r="H719" s="10"/>
      <c r="J719" s="10"/>
      <c r="L719" s="10"/>
      <c r="N719" s="10"/>
      <c r="P719" s="10"/>
      <c r="R719" s="10"/>
    </row>
    <row r="720" spans="1:18" s="9" customFormat="1">
      <c r="A720" s="10"/>
      <c r="D720" s="10"/>
      <c r="F720" s="10"/>
      <c r="H720" s="10"/>
      <c r="J720" s="10"/>
      <c r="L720" s="10"/>
      <c r="N720" s="10"/>
      <c r="P720" s="10"/>
      <c r="R720" s="10"/>
    </row>
    <row r="721" spans="1:18" s="9" customFormat="1">
      <c r="A721" s="10"/>
      <c r="D721" s="10"/>
      <c r="F721" s="10"/>
      <c r="H721" s="10"/>
      <c r="J721" s="10"/>
      <c r="L721" s="10"/>
      <c r="N721" s="10"/>
      <c r="P721" s="10"/>
      <c r="R721" s="10"/>
    </row>
    <row r="722" spans="1:18" s="9" customFormat="1">
      <c r="A722" s="10"/>
      <c r="D722" s="10"/>
      <c r="F722" s="10"/>
      <c r="H722" s="10"/>
      <c r="J722" s="10"/>
      <c r="L722" s="10"/>
      <c r="N722" s="10"/>
      <c r="P722" s="10"/>
      <c r="R722" s="10"/>
    </row>
    <row r="723" spans="1:18" s="9" customFormat="1">
      <c r="A723" s="10"/>
      <c r="D723" s="10"/>
      <c r="F723" s="10"/>
      <c r="H723" s="10"/>
      <c r="J723" s="10"/>
      <c r="L723" s="10"/>
      <c r="N723" s="10"/>
      <c r="P723" s="10"/>
      <c r="R723" s="10"/>
    </row>
    <row r="724" spans="1:18" s="9" customFormat="1">
      <c r="A724" s="10"/>
      <c r="D724" s="10"/>
      <c r="F724" s="10"/>
      <c r="H724" s="10"/>
      <c r="J724" s="10"/>
      <c r="L724" s="10"/>
      <c r="N724" s="10"/>
      <c r="P724" s="10"/>
      <c r="R724" s="10"/>
    </row>
    <row r="725" spans="1:18" s="9" customFormat="1">
      <c r="A725" s="10"/>
      <c r="D725" s="10"/>
      <c r="F725" s="10"/>
      <c r="H725" s="10"/>
      <c r="J725" s="10"/>
      <c r="L725" s="10"/>
      <c r="N725" s="10"/>
      <c r="P725" s="10"/>
      <c r="R725" s="10"/>
    </row>
    <row r="726" spans="1:18" s="9" customFormat="1">
      <c r="A726" s="10"/>
      <c r="D726" s="10"/>
      <c r="F726" s="10"/>
      <c r="H726" s="10"/>
      <c r="J726" s="10"/>
      <c r="L726" s="10"/>
      <c r="N726" s="10"/>
      <c r="P726" s="10"/>
      <c r="R726" s="10"/>
    </row>
    <row r="727" spans="1:18" s="9" customFormat="1">
      <c r="A727" s="10"/>
      <c r="D727" s="10"/>
      <c r="F727" s="10"/>
      <c r="H727" s="10"/>
      <c r="J727" s="10"/>
      <c r="L727" s="10"/>
      <c r="N727" s="10"/>
      <c r="P727" s="10"/>
      <c r="R727" s="10"/>
    </row>
    <row r="728" spans="1:18" s="9" customFormat="1">
      <c r="A728" s="10"/>
      <c r="D728" s="10"/>
      <c r="F728" s="10"/>
      <c r="H728" s="10"/>
      <c r="J728" s="10"/>
      <c r="L728" s="10"/>
      <c r="N728" s="10"/>
      <c r="P728" s="10"/>
      <c r="R728" s="10"/>
    </row>
    <row r="729" spans="1:18" s="9" customFormat="1">
      <c r="A729" s="10"/>
      <c r="D729" s="10"/>
      <c r="F729" s="10"/>
      <c r="H729" s="10"/>
      <c r="J729" s="10"/>
      <c r="L729" s="10"/>
      <c r="N729" s="10"/>
      <c r="P729" s="10"/>
      <c r="R729" s="10"/>
    </row>
    <row r="730" spans="1:18" s="9" customFormat="1">
      <c r="A730" s="10"/>
      <c r="D730" s="10"/>
      <c r="F730" s="10"/>
      <c r="H730" s="10"/>
      <c r="J730" s="10"/>
      <c r="L730" s="10"/>
      <c r="N730" s="10"/>
      <c r="P730" s="10"/>
      <c r="R730" s="10"/>
    </row>
    <row r="731" spans="1:18" s="9" customFormat="1">
      <c r="A731" s="10"/>
      <c r="D731" s="10"/>
      <c r="F731" s="10"/>
      <c r="H731" s="10"/>
      <c r="J731" s="10"/>
      <c r="L731" s="10"/>
      <c r="N731" s="10"/>
      <c r="P731" s="10"/>
      <c r="R731" s="10"/>
    </row>
    <row r="732" spans="1:18" s="9" customFormat="1">
      <c r="A732" s="10"/>
      <c r="D732" s="10"/>
      <c r="F732" s="10"/>
      <c r="H732" s="10"/>
      <c r="J732" s="10"/>
      <c r="L732" s="10"/>
      <c r="N732" s="10"/>
      <c r="P732" s="10"/>
      <c r="R732" s="10"/>
    </row>
    <row r="733" spans="1:18" s="9" customFormat="1">
      <c r="A733" s="10"/>
      <c r="D733" s="10"/>
      <c r="F733" s="10"/>
      <c r="H733" s="10"/>
      <c r="J733" s="10"/>
      <c r="L733" s="10"/>
      <c r="N733" s="10"/>
      <c r="P733" s="10"/>
      <c r="R733" s="10"/>
    </row>
    <row r="734" spans="1:18" s="9" customFormat="1">
      <c r="A734" s="10"/>
      <c r="D734" s="10"/>
      <c r="F734" s="10"/>
      <c r="H734" s="10"/>
      <c r="J734" s="10"/>
      <c r="L734" s="10"/>
      <c r="N734" s="10"/>
      <c r="P734" s="10"/>
      <c r="R734" s="10"/>
    </row>
    <row r="735" spans="1:18" s="9" customFormat="1">
      <c r="A735" s="10"/>
      <c r="D735" s="10"/>
      <c r="F735" s="10"/>
      <c r="H735" s="10"/>
      <c r="J735" s="10"/>
      <c r="L735" s="10"/>
      <c r="N735" s="10"/>
      <c r="P735" s="10"/>
      <c r="R735" s="10"/>
    </row>
    <row r="736" spans="1:18" s="9" customFormat="1">
      <c r="A736" s="10"/>
      <c r="D736" s="10"/>
      <c r="F736" s="10"/>
      <c r="H736" s="10"/>
      <c r="J736" s="10"/>
      <c r="L736" s="10"/>
      <c r="N736" s="10"/>
      <c r="P736" s="10"/>
      <c r="R736" s="10"/>
    </row>
    <row r="737" spans="1:18" s="9" customFormat="1">
      <c r="A737" s="10"/>
      <c r="D737" s="10"/>
      <c r="F737" s="10"/>
      <c r="H737" s="10"/>
      <c r="J737" s="10"/>
      <c r="L737" s="10"/>
      <c r="N737" s="10"/>
      <c r="P737" s="10"/>
      <c r="R737" s="10"/>
    </row>
    <row r="738" spans="1:18" s="9" customFormat="1">
      <c r="A738" s="10"/>
      <c r="D738" s="10"/>
      <c r="F738" s="10"/>
      <c r="H738" s="10"/>
      <c r="J738" s="10"/>
      <c r="L738" s="10"/>
      <c r="N738" s="10"/>
      <c r="P738" s="10"/>
      <c r="R738" s="10"/>
    </row>
    <row r="739" spans="1:18" s="9" customFormat="1">
      <c r="A739" s="10"/>
      <c r="D739" s="10"/>
      <c r="F739" s="10"/>
      <c r="H739" s="10"/>
      <c r="J739" s="10"/>
      <c r="L739" s="10"/>
      <c r="N739" s="10"/>
      <c r="P739" s="10"/>
      <c r="R739" s="10"/>
    </row>
    <row r="740" spans="1:18" s="9" customFormat="1">
      <c r="A740" s="10"/>
      <c r="D740" s="10"/>
      <c r="F740" s="10"/>
      <c r="H740" s="10"/>
      <c r="J740" s="10"/>
      <c r="L740" s="10"/>
      <c r="N740" s="10"/>
      <c r="P740" s="10"/>
      <c r="R740" s="10"/>
    </row>
    <row r="741" spans="1:18" s="9" customFormat="1">
      <c r="A741" s="10"/>
      <c r="D741" s="10"/>
      <c r="F741" s="10"/>
      <c r="H741" s="10"/>
      <c r="J741" s="10"/>
      <c r="L741" s="10"/>
      <c r="N741" s="10"/>
      <c r="P741" s="10"/>
      <c r="R741" s="10"/>
    </row>
    <row r="742" spans="1:18" s="9" customFormat="1">
      <c r="A742" s="10"/>
      <c r="D742" s="10"/>
      <c r="F742" s="10"/>
      <c r="H742" s="10"/>
      <c r="J742" s="10"/>
      <c r="L742" s="10"/>
      <c r="N742" s="10"/>
      <c r="P742" s="10"/>
      <c r="R742" s="10"/>
    </row>
    <row r="743" spans="1:18" s="9" customFormat="1">
      <c r="A743" s="10"/>
      <c r="D743" s="10"/>
      <c r="F743" s="10"/>
      <c r="H743" s="10"/>
      <c r="J743" s="10"/>
      <c r="L743" s="10"/>
      <c r="N743" s="10"/>
      <c r="P743" s="10"/>
      <c r="R743" s="10"/>
    </row>
    <row r="744" spans="1:18" s="9" customFormat="1">
      <c r="A744" s="10"/>
      <c r="D744" s="10"/>
      <c r="F744" s="10"/>
      <c r="H744" s="10"/>
      <c r="J744" s="10"/>
      <c r="L744" s="10"/>
      <c r="N744" s="10"/>
      <c r="P744" s="10"/>
      <c r="R744" s="10"/>
    </row>
    <row r="745" spans="1:18" s="9" customFormat="1">
      <c r="A745" s="10"/>
      <c r="D745" s="10"/>
      <c r="F745" s="10"/>
      <c r="H745" s="10"/>
      <c r="J745" s="10"/>
      <c r="L745" s="10"/>
      <c r="N745" s="10"/>
      <c r="P745" s="10"/>
      <c r="R745" s="10"/>
    </row>
    <row r="746" spans="1:18" s="9" customFormat="1">
      <c r="A746" s="10"/>
      <c r="D746" s="10"/>
      <c r="F746" s="10"/>
      <c r="H746" s="10"/>
      <c r="J746" s="10"/>
      <c r="L746" s="10"/>
      <c r="N746" s="10"/>
      <c r="P746" s="10"/>
      <c r="R746" s="10"/>
    </row>
    <row r="747" spans="1:18" s="9" customFormat="1">
      <c r="A747" s="10"/>
      <c r="D747" s="10"/>
      <c r="F747" s="10"/>
      <c r="H747" s="10"/>
      <c r="J747" s="10"/>
      <c r="L747" s="10"/>
      <c r="N747" s="10"/>
      <c r="P747" s="10"/>
      <c r="R747" s="10"/>
    </row>
    <row r="748" spans="1:18" s="9" customFormat="1">
      <c r="A748" s="10"/>
      <c r="D748" s="10"/>
      <c r="F748" s="10"/>
      <c r="H748" s="10"/>
      <c r="J748" s="10"/>
      <c r="L748" s="10"/>
      <c r="N748" s="10"/>
      <c r="P748" s="10"/>
      <c r="R748" s="10"/>
    </row>
    <row r="749" spans="1:18" s="9" customFormat="1">
      <c r="A749" s="10"/>
      <c r="D749" s="10"/>
      <c r="F749" s="10"/>
      <c r="H749" s="10"/>
      <c r="J749" s="10"/>
      <c r="L749" s="10"/>
      <c r="N749" s="10"/>
      <c r="P749" s="10"/>
      <c r="R749" s="10"/>
    </row>
    <row r="750" spans="1:18" s="9" customFormat="1">
      <c r="A750" s="10"/>
      <c r="D750" s="10"/>
      <c r="F750" s="10"/>
      <c r="H750" s="10"/>
      <c r="J750" s="10"/>
      <c r="L750" s="10"/>
      <c r="N750" s="10"/>
      <c r="P750" s="10"/>
      <c r="R750" s="10"/>
    </row>
    <row r="751" spans="1:18" s="9" customFormat="1">
      <c r="A751" s="10"/>
      <c r="D751" s="10"/>
      <c r="F751" s="10"/>
      <c r="H751" s="10"/>
      <c r="J751" s="10"/>
      <c r="L751" s="10"/>
      <c r="N751" s="10"/>
      <c r="P751" s="10"/>
      <c r="R751" s="10"/>
    </row>
    <row r="752" spans="1:18" s="9" customFormat="1">
      <c r="A752" s="10"/>
      <c r="D752" s="10"/>
      <c r="F752" s="10"/>
      <c r="H752" s="10"/>
      <c r="J752" s="10"/>
      <c r="L752" s="10"/>
      <c r="N752" s="10"/>
      <c r="P752" s="10"/>
      <c r="R752" s="10"/>
    </row>
    <row r="753" spans="1:18" s="9" customFormat="1">
      <c r="A753" s="10"/>
      <c r="D753" s="10"/>
      <c r="F753" s="10"/>
      <c r="H753" s="10"/>
      <c r="J753" s="10"/>
      <c r="L753" s="10"/>
      <c r="N753" s="10"/>
      <c r="P753" s="10"/>
      <c r="R753" s="10"/>
    </row>
    <row r="754" spans="1:18" s="9" customFormat="1">
      <c r="A754" s="10"/>
      <c r="D754" s="10"/>
      <c r="F754" s="10"/>
      <c r="H754" s="10"/>
      <c r="J754" s="10"/>
      <c r="L754" s="10"/>
      <c r="N754" s="10"/>
      <c r="P754" s="10"/>
      <c r="R754" s="10"/>
    </row>
    <row r="755" spans="1:18" s="9" customFormat="1">
      <c r="A755" s="10"/>
      <c r="D755" s="10"/>
      <c r="F755" s="10"/>
      <c r="H755" s="10"/>
      <c r="J755" s="10"/>
      <c r="L755" s="10"/>
      <c r="N755" s="10"/>
      <c r="P755" s="10"/>
      <c r="R755" s="10"/>
    </row>
    <row r="756" spans="1:18" s="9" customFormat="1">
      <c r="A756" s="10"/>
      <c r="D756" s="10"/>
      <c r="F756" s="10"/>
      <c r="H756" s="10"/>
      <c r="J756" s="10"/>
      <c r="L756" s="10"/>
      <c r="N756" s="10"/>
      <c r="P756" s="10"/>
      <c r="R756" s="10"/>
    </row>
    <row r="757" spans="1:18" s="9" customFormat="1">
      <c r="A757" s="10"/>
      <c r="D757" s="10"/>
      <c r="F757" s="10"/>
      <c r="H757" s="10"/>
      <c r="J757" s="10"/>
      <c r="L757" s="10"/>
      <c r="N757" s="10"/>
      <c r="P757" s="10"/>
      <c r="R757" s="10"/>
    </row>
    <row r="758" spans="1:18" s="9" customFormat="1">
      <c r="A758" s="10"/>
      <c r="D758" s="10"/>
      <c r="F758" s="10"/>
      <c r="H758" s="10"/>
      <c r="J758" s="10"/>
      <c r="L758" s="10"/>
      <c r="N758" s="10"/>
      <c r="P758" s="10"/>
      <c r="R758" s="10"/>
    </row>
    <row r="759" spans="1:18" s="9" customFormat="1">
      <c r="A759" s="10"/>
      <c r="D759" s="10"/>
      <c r="F759" s="10"/>
      <c r="H759" s="10"/>
      <c r="J759" s="10"/>
      <c r="L759" s="10"/>
      <c r="N759" s="10"/>
      <c r="P759" s="10"/>
      <c r="R759" s="10"/>
    </row>
    <row r="760" spans="1:18" s="9" customFormat="1">
      <c r="A760" s="10"/>
      <c r="D760" s="10"/>
      <c r="F760" s="10"/>
      <c r="H760" s="10"/>
      <c r="J760" s="10"/>
      <c r="L760" s="10"/>
      <c r="N760" s="10"/>
      <c r="P760" s="10"/>
      <c r="R760" s="10"/>
    </row>
    <row r="761" spans="1:18" s="9" customFormat="1">
      <c r="A761" s="10"/>
      <c r="D761" s="10"/>
      <c r="F761" s="10"/>
      <c r="H761" s="10"/>
      <c r="J761" s="10"/>
      <c r="L761" s="10"/>
      <c r="N761" s="10"/>
      <c r="P761" s="10"/>
      <c r="R761" s="10"/>
    </row>
    <row r="762" spans="1:18" s="9" customFormat="1">
      <c r="A762" s="10"/>
      <c r="D762" s="10"/>
      <c r="F762" s="10"/>
      <c r="H762" s="10"/>
      <c r="J762" s="10"/>
      <c r="L762" s="10"/>
      <c r="N762" s="10"/>
      <c r="P762" s="10"/>
      <c r="R762" s="10"/>
    </row>
    <row r="763" spans="1:18" s="9" customFormat="1">
      <c r="A763" s="10"/>
      <c r="D763" s="10"/>
      <c r="F763" s="10"/>
      <c r="H763" s="10"/>
      <c r="J763" s="10"/>
      <c r="L763" s="10"/>
      <c r="N763" s="10"/>
      <c r="P763" s="10"/>
      <c r="R763" s="10"/>
    </row>
    <row r="764" spans="1:18" s="9" customFormat="1">
      <c r="A764" s="10"/>
      <c r="D764" s="10"/>
      <c r="F764" s="10"/>
      <c r="H764" s="10"/>
      <c r="J764" s="10"/>
      <c r="L764" s="10"/>
      <c r="N764" s="10"/>
      <c r="P764" s="10"/>
      <c r="R764" s="10"/>
    </row>
    <row r="765" spans="1:18" s="9" customFormat="1">
      <c r="A765" s="10"/>
      <c r="D765" s="10"/>
      <c r="F765" s="10"/>
      <c r="H765" s="10"/>
      <c r="J765" s="10"/>
      <c r="L765" s="10"/>
      <c r="N765" s="10"/>
      <c r="P765" s="10"/>
      <c r="R765" s="10"/>
    </row>
    <row r="766" spans="1:18" s="9" customFormat="1">
      <c r="A766" s="10"/>
      <c r="D766" s="10"/>
      <c r="F766" s="10"/>
      <c r="H766" s="10"/>
      <c r="J766" s="10"/>
      <c r="L766" s="10"/>
      <c r="N766" s="10"/>
      <c r="P766" s="10"/>
      <c r="R766" s="10"/>
    </row>
    <row r="767" spans="1:18" s="9" customFormat="1">
      <c r="A767" s="10"/>
      <c r="D767" s="10"/>
      <c r="F767" s="10"/>
      <c r="H767" s="10"/>
      <c r="J767" s="10"/>
      <c r="L767" s="10"/>
      <c r="N767" s="10"/>
      <c r="P767" s="10"/>
      <c r="R767" s="10"/>
    </row>
    <row r="768" spans="1:18" s="9" customFormat="1">
      <c r="A768" s="10"/>
      <c r="D768" s="10"/>
      <c r="F768" s="10"/>
      <c r="H768" s="10"/>
      <c r="J768" s="10"/>
      <c r="L768" s="10"/>
      <c r="N768" s="10"/>
      <c r="P768" s="10"/>
      <c r="R768" s="10"/>
    </row>
    <row r="769" spans="1:18" s="9" customFormat="1">
      <c r="A769" s="10"/>
      <c r="D769" s="10"/>
      <c r="F769" s="10"/>
      <c r="H769" s="10"/>
      <c r="J769" s="10"/>
      <c r="L769" s="10"/>
      <c r="N769" s="10"/>
      <c r="P769" s="10"/>
      <c r="R769" s="10"/>
    </row>
    <row r="770" spans="1:18" s="9" customFormat="1">
      <c r="A770" s="10"/>
      <c r="D770" s="10"/>
      <c r="F770" s="10"/>
      <c r="H770" s="10"/>
      <c r="J770" s="10"/>
      <c r="L770" s="10"/>
      <c r="N770" s="10"/>
      <c r="P770" s="10"/>
      <c r="R770" s="10"/>
    </row>
    <row r="771" spans="1:18" s="9" customFormat="1">
      <c r="A771" s="10"/>
      <c r="D771" s="10"/>
      <c r="F771" s="10"/>
      <c r="H771" s="10"/>
      <c r="J771" s="10"/>
      <c r="L771" s="10"/>
      <c r="N771" s="10"/>
      <c r="P771" s="10"/>
      <c r="R771" s="10"/>
    </row>
    <row r="772" spans="1:18" s="9" customFormat="1">
      <c r="A772" s="10"/>
      <c r="D772" s="10"/>
      <c r="F772" s="10"/>
      <c r="H772" s="10"/>
      <c r="J772" s="10"/>
      <c r="L772" s="10"/>
      <c r="N772" s="10"/>
      <c r="P772" s="10"/>
      <c r="R772" s="10"/>
    </row>
    <row r="773" spans="1:18" s="9" customFormat="1">
      <c r="A773" s="10"/>
      <c r="D773" s="10"/>
      <c r="F773" s="10"/>
      <c r="H773" s="10"/>
      <c r="J773" s="10"/>
      <c r="L773" s="10"/>
      <c r="N773" s="10"/>
      <c r="P773" s="10"/>
      <c r="R773" s="10"/>
    </row>
    <row r="774" spans="1:18" s="9" customFormat="1">
      <c r="A774" s="10"/>
      <c r="D774" s="10"/>
      <c r="F774" s="10"/>
      <c r="H774" s="10"/>
      <c r="J774" s="10"/>
      <c r="L774" s="10"/>
      <c r="N774" s="10"/>
      <c r="P774" s="10"/>
      <c r="R774" s="10"/>
    </row>
    <row r="775" spans="1:18" s="9" customFormat="1">
      <c r="A775" s="10"/>
      <c r="D775" s="10"/>
      <c r="F775" s="10"/>
      <c r="H775" s="10"/>
      <c r="J775" s="10"/>
      <c r="L775" s="10"/>
      <c r="N775" s="10"/>
      <c r="P775" s="10"/>
      <c r="R775" s="10"/>
    </row>
    <row r="776" spans="1:18" s="9" customFormat="1">
      <c r="A776" s="10"/>
      <c r="D776" s="10"/>
      <c r="F776" s="10"/>
      <c r="H776" s="10"/>
      <c r="J776" s="10"/>
      <c r="L776" s="10"/>
      <c r="N776" s="10"/>
      <c r="P776" s="10"/>
      <c r="R776" s="10"/>
    </row>
    <row r="777" spans="1:18" s="9" customFormat="1">
      <c r="A777" s="10"/>
      <c r="D777" s="10"/>
      <c r="F777" s="10"/>
      <c r="H777" s="10"/>
      <c r="J777" s="10"/>
      <c r="L777" s="10"/>
      <c r="N777" s="10"/>
      <c r="P777" s="10"/>
      <c r="R777" s="10"/>
    </row>
    <row r="778" spans="1:18" s="9" customFormat="1">
      <c r="A778" s="10"/>
      <c r="D778" s="10"/>
      <c r="F778" s="10"/>
      <c r="H778" s="10"/>
      <c r="J778" s="10"/>
      <c r="L778" s="10"/>
      <c r="N778" s="10"/>
      <c r="P778" s="10"/>
      <c r="R778" s="10"/>
    </row>
    <row r="779" spans="1:18" s="9" customFormat="1">
      <c r="A779" s="10"/>
      <c r="D779" s="10"/>
      <c r="F779" s="10"/>
      <c r="H779" s="10"/>
      <c r="J779" s="10"/>
      <c r="L779" s="10"/>
      <c r="N779" s="10"/>
      <c r="P779" s="10"/>
      <c r="R779" s="10"/>
    </row>
    <row r="780" spans="1:18" s="9" customFormat="1">
      <c r="A780" s="10"/>
      <c r="D780" s="10"/>
      <c r="F780" s="10"/>
      <c r="H780" s="10"/>
      <c r="J780" s="10"/>
      <c r="L780" s="10"/>
      <c r="N780" s="10"/>
      <c r="P780" s="10"/>
      <c r="R780" s="10"/>
    </row>
    <row r="781" spans="1:18" s="9" customFormat="1">
      <c r="A781" s="10"/>
      <c r="D781" s="10"/>
      <c r="F781" s="10"/>
      <c r="H781" s="10"/>
      <c r="J781" s="10"/>
      <c r="L781" s="10"/>
      <c r="N781" s="10"/>
      <c r="P781" s="10"/>
      <c r="R781" s="10"/>
    </row>
    <row r="782" spans="1:18" s="9" customFormat="1">
      <c r="A782" s="10"/>
      <c r="D782" s="10"/>
      <c r="F782" s="10"/>
      <c r="H782" s="10"/>
      <c r="J782" s="10"/>
      <c r="L782" s="10"/>
      <c r="N782" s="10"/>
      <c r="P782" s="10"/>
      <c r="R782" s="10"/>
    </row>
    <row r="783" spans="1:18" s="9" customFormat="1">
      <c r="A783" s="10"/>
      <c r="D783" s="10"/>
      <c r="F783" s="10"/>
      <c r="H783" s="10"/>
      <c r="J783" s="10"/>
      <c r="L783" s="10"/>
      <c r="N783" s="10"/>
      <c r="P783" s="10"/>
      <c r="R783" s="10"/>
    </row>
    <row r="784" spans="1:18" s="9" customFormat="1">
      <c r="A784" s="10"/>
      <c r="D784" s="10"/>
      <c r="F784" s="10"/>
      <c r="H784" s="10"/>
      <c r="J784" s="10"/>
      <c r="L784" s="10"/>
      <c r="N784" s="10"/>
      <c r="P784" s="10"/>
      <c r="R784" s="10"/>
    </row>
    <row r="785" spans="1:18" s="9" customFormat="1">
      <c r="A785" s="10"/>
      <c r="D785" s="10"/>
      <c r="F785" s="10"/>
      <c r="H785" s="10"/>
      <c r="J785" s="10"/>
      <c r="L785" s="10"/>
      <c r="N785" s="10"/>
      <c r="P785" s="10"/>
      <c r="R785" s="10"/>
    </row>
    <row r="786" spans="1:18" s="9" customFormat="1">
      <c r="A786" s="10"/>
      <c r="D786" s="10"/>
      <c r="F786" s="10"/>
      <c r="H786" s="10"/>
      <c r="J786" s="10"/>
      <c r="L786" s="10"/>
      <c r="N786" s="10"/>
      <c r="P786" s="10"/>
      <c r="R786" s="10"/>
    </row>
    <row r="787" spans="1:18" s="9" customFormat="1">
      <c r="A787" s="10"/>
      <c r="D787" s="10"/>
      <c r="F787" s="10"/>
      <c r="H787" s="10"/>
      <c r="J787" s="10"/>
      <c r="L787" s="10"/>
      <c r="N787" s="10"/>
      <c r="P787" s="10"/>
      <c r="R787" s="10"/>
    </row>
    <row r="788" spans="1:18" s="9" customFormat="1">
      <c r="A788" s="10"/>
      <c r="D788" s="10"/>
      <c r="F788" s="10"/>
      <c r="H788" s="10"/>
      <c r="J788" s="10"/>
      <c r="L788" s="10"/>
      <c r="N788" s="10"/>
      <c r="P788" s="10"/>
      <c r="R788" s="10"/>
    </row>
    <row r="789" spans="1:18" s="9" customFormat="1">
      <c r="A789" s="10"/>
      <c r="D789" s="10"/>
      <c r="F789" s="10"/>
      <c r="H789" s="10"/>
      <c r="J789" s="10"/>
      <c r="L789" s="10"/>
      <c r="N789" s="10"/>
      <c r="P789" s="10"/>
      <c r="R789" s="10"/>
    </row>
    <row r="790" spans="1:18" s="9" customFormat="1">
      <c r="A790" s="10"/>
      <c r="D790" s="10"/>
      <c r="F790" s="10"/>
      <c r="H790" s="10"/>
      <c r="J790" s="10"/>
      <c r="L790" s="10"/>
      <c r="N790" s="10"/>
      <c r="P790" s="10"/>
      <c r="R790" s="10"/>
    </row>
    <row r="791" spans="1:18" s="9" customFormat="1">
      <c r="A791" s="10"/>
      <c r="D791" s="10"/>
      <c r="F791" s="10"/>
      <c r="H791" s="10"/>
      <c r="J791" s="10"/>
      <c r="L791" s="10"/>
      <c r="N791" s="10"/>
      <c r="P791" s="10"/>
      <c r="R791" s="10"/>
    </row>
    <row r="792" spans="1:18" s="9" customFormat="1">
      <c r="A792" s="10"/>
      <c r="D792" s="10"/>
      <c r="F792" s="10"/>
      <c r="H792" s="10"/>
      <c r="J792" s="10"/>
      <c r="L792" s="10"/>
      <c r="N792" s="10"/>
      <c r="P792" s="10"/>
      <c r="R792" s="10"/>
    </row>
    <row r="793" spans="1:18" s="9" customFormat="1">
      <c r="A793" s="10"/>
      <c r="D793" s="10"/>
      <c r="F793" s="10"/>
      <c r="H793" s="10"/>
      <c r="J793" s="10"/>
      <c r="L793" s="10"/>
      <c r="N793" s="10"/>
      <c r="P793" s="10"/>
      <c r="R793" s="10"/>
    </row>
    <row r="794" spans="1:18" s="9" customFormat="1">
      <c r="A794" s="10"/>
      <c r="D794" s="10"/>
      <c r="F794" s="10"/>
      <c r="H794" s="10"/>
      <c r="J794" s="10"/>
      <c r="L794" s="10"/>
      <c r="N794" s="10"/>
      <c r="P794" s="10"/>
      <c r="R794" s="10"/>
    </row>
    <row r="795" spans="1:18" s="9" customFormat="1">
      <c r="A795" s="10"/>
      <c r="D795" s="10"/>
      <c r="F795" s="10"/>
      <c r="H795" s="10"/>
      <c r="J795" s="10"/>
      <c r="L795" s="10"/>
      <c r="N795" s="10"/>
      <c r="P795" s="10"/>
      <c r="R795" s="10"/>
    </row>
    <row r="796" spans="1:18" s="9" customFormat="1">
      <c r="A796" s="10"/>
      <c r="D796" s="10"/>
      <c r="F796" s="10"/>
      <c r="H796" s="10"/>
      <c r="J796" s="10"/>
      <c r="L796" s="10"/>
      <c r="N796" s="10"/>
      <c r="P796" s="10"/>
      <c r="R796" s="10"/>
    </row>
    <row r="797" spans="1:18" s="9" customFormat="1">
      <c r="A797" s="10"/>
      <c r="D797" s="10"/>
      <c r="F797" s="10"/>
      <c r="H797" s="10"/>
      <c r="J797" s="10"/>
      <c r="L797" s="10"/>
      <c r="N797" s="10"/>
      <c r="P797" s="10"/>
      <c r="R797" s="10"/>
    </row>
    <row r="798" spans="1:18" s="9" customFormat="1">
      <c r="A798" s="10"/>
      <c r="D798" s="10"/>
      <c r="F798" s="10"/>
      <c r="H798" s="10"/>
      <c r="J798" s="10"/>
      <c r="L798" s="10"/>
      <c r="N798" s="10"/>
      <c r="P798" s="10"/>
      <c r="R798" s="10"/>
    </row>
    <row r="799" spans="1:18" s="9" customFormat="1">
      <c r="A799" s="10"/>
      <c r="D799" s="10"/>
      <c r="F799" s="10"/>
      <c r="H799" s="10"/>
      <c r="J799" s="10"/>
      <c r="L799" s="10"/>
      <c r="N799" s="10"/>
      <c r="P799" s="10"/>
      <c r="R799" s="10"/>
    </row>
    <row r="800" spans="1:18" s="9" customFormat="1">
      <c r="A800" s="10"/>
      <c r="D800" s="10"/>
      <c r="F800" s="10"/>
      <c r="H800" s="10"/>
      <c r="J800" s="10"/>
      <c r="L800" s="10"/>
      <c r="N800" s="10"/>
      <c r="P800" s="10"/>
      <c r="R800" s="10"/>
    </row>
    <row r="801" spans="1:18" s="9" customFormat="1">
      <c r="A801" s="10"/>
      <c r="D801" s="10"/>
      <c r="F801" s="10"/>
      <c r="H801" s="10"/>
      <c r="J801" s="10"/>
      <c r="L801" s="10"/>
      <c r="N801" s="10"/>
      <c r="P801" s="10"/>
      <c r="R801" s="10"/>
    </row>
    <row r="802" spans="1:18" s="9" customFormat="1">
      <c r="A802" s="10"/>
      <c r="D802" s="10"/>
      <c r="F802" s="10"/>
      <c r="H802" s="10"/>
      <c r="J802" s="10"/>
      <c r="L802" s="10"/>
      <c r="N802" s="10"/>
      <c r="P802" s="10"/>
      <c r="R802" s="10"/>
    </row>
    <row r="803" spans="1:18" s="9" customFormat="1">
      <c r="A803" s="10"/>
      <c r="D803" s="10"/>
      <c r="F803" s="10"/>
      <c r="H803" s="10"/>
      <c r="J803" s="10"/>
      <c r="L803" s="10"/>
      <c r="N803" s="10"/>
      <c r="P803" s="10"/>
      <c r="R803" s="10"/>
    </row>
    <row r="804" spans="1:18" s="9" customFormat="1">
      <c r="A804" s="10"/>
      <c r="D804" s="10"/>
      <c r="F804" s="10"/>
      <c r="H804" s="10"/>
      <c r="J804" s="10"/>
      <c r="L804" s="10"/>
      <c r="N804" s="10"/>
      <c r="P804" s="10"/>
      <c r="R804" s="10"/>
    </row>
    <row r="805" spans="1:18" s="9" customFormat="1">
      <c r="A805" s="10"/>
      <c r="D805" s="10"/>
      <c r="F805" s="10"/>
      <c r="H805" s="10"/>
      <c r="J805" s="10"/>
      <c r="L805" s="10"/>
      <c r="N805" s="10"/>
      <c r="P805" s="10"/>
      <c r="R805" s="10"/>
    </row>
    <row r="806" spans="1:18" s="9" customFormat="1">
      <c r="A806" s="10"/>
      <c r="D806" s="10"/>
      <c r="F806" s="10"/>
      <c r="H806" s="10"/>
      <c r="J806" s="10"/>
      <c r="L806" s="10"/>
      <c r="N806" s="10"/>
      <c r="P806" s="10"/>
      <c r="R806" s="10"/>
    </row>
    <row r="807" spans="1:18" s="9" customFormat="1">
      <c r="A807" s="10"/>
      <c r="D807" s="10"/>
      <c r="F807" s="10"/>
      <c r="H807" s="10"/>
      <c r="J807" s="10"/>
      <c r="L807" s="10"/>
      <c r="N807" s="10"/>
      <c r="P807" s="10"/>
      <c r="R807" s="10"/>
    </row>
    <row r="808" spans="1:18" s="9" customFormat="1">
      <c r="A808" s="10"/>
      <c r="D808" s="10"/>
      <c r="F808" s="10"/>
      <c r="H808" s="10"/>
      <c r="J808" s="10"/>
      <c r="L808" s="10"/>
      <c r="N808" s="10"/>
      <c r="P808" s="10"/>
      <c r="R808" s="10"/>
    </row>
    <row r="809" spans="1:18" s="9" customFormat="1">
      <c r="A809" s="10"/>
      <c r="D809" s="10"/>
      <c r="F809" s="10"/>
      <c r="H809" s="10"/>
      <c r="J809" s="10"/>
      <c r="L809" s="10"/>
      <c r="N809" s="10"/>
      <c r="P809" s="10"/>
      <c r="R809" s="10"/>
    </row>
    <row r="810" spans="1:18" s="9" customFormat="1">
      <c r="A810" s="10"/>
      <c r="D810" s="10"/>
      <c r="F810" s="10"/>
      <c r="H810" s="10"/>
      <c r="J810" s="10"/>
      <c r="L810" s="10"/>
      <c r="N810" s="10"/>
      <c r="P810" s="10"/>
      <c r="R810" s="10"/>
    </row>
    <row r="811" spans="1:18" s="9" customFormat="1">
      <c r="A811" s="10"/>
      <c r="D811" s="10"/>
      <c r="F811" s="10"/>
      <c r="H811" s="10"/>
      <c r="J811" s="10"/>
      <c r="L811" s="10"/>
      <c r="N811" s="10"/>
      <c r="P811" s="10"/>
      <c r="R811" s="10"/>
    </row>
    <row r="812" spans="1:18" s="9" customFormat="1">
      <c r="A812" s="10"/>
      <c r="D812" s="10"/>
      <c r="F812" s="10"/>
      <c r="H812" s="10"/>
      <c r="J812" s="10"/>
      <c r="L812" s="10"/>
      <c r="N812" s="10"/>
      <c r="P812" s="10"/>
      <c r="R812" s="10"/>
    </row>
    <row r="813" spans="1:18" s="9" customFormat="1">
      <c r="A813" s="10"/>
      <c r="D813" s="10"/>
      <c r="F813" s="10"/>
      <c r="H813" s="10"/>
      <c r="J813" s="10"/>
      <c r="L813" s="10"/>
      <c r="N813" s="10"/>
      <c r="P813" s="10"/>
      <c r="R813" s="10"/>
    </row>
    <row r="814" spans="1:18" s="9" customFormat="1">
      <c r="A814" s="10"/>
      <c r="D814" s="10"/>
      <c r="F814" s="10"/>
      <c r="H814" s="10"/>
      <c r="J814" s="10"/>
      <c r="L814" s="10"/>
      <c r="N814" s="10"/>
      <c r="P814" s="10"/>
      <c r="R814" s="10"/>
    </row>
    <row r="815" spans="1:18" s="9" customFormat="1">
      <c r="A815" s="10"/>
      <c r="D815" s="10"/>
      <c r="F815" s="10"/>
      <c r="H815" s="10"/>
      <c r="J815" s="10"/>
      <c r="L815" s="10"/>
      <c r="N815" s="10"/>
      <c r="P815" s="10"/>
      <c r="R815" s="10"/>
    </row>
    <row r="816" spans="1:18" s="9" customFormat="1">
      <c r="A816" s="10"/>
      <c r="D816" s="10"/>
      <c r="F816" s="10"/>
      <c r="H816" s="10"/>
      <c r="J816" s="10"/>
      <c r="L816" s="10"/>
      <c r="N816" s="10"/>
      <c r="P816" s="10"/>
      <c r="R816" s="10"/>
    </row>
    <row r="817" spans="1:18" s="9" customFormat="1">
      <c r="A817" s="10"/>
      <c r="D817" s="10"/>
      <c r="F817" s="10"/>
      <c r="H817" s="10"/>
      <c r="J817" s="10"/>
      <c r="L817" s="10"/>
      <c r="N817" s="10"/>
      <c r="P817" s="10"/>
      <c r="R817" s="10"/>
    </row>
    <row r="818" spans="1:18" s="9" customFormat="1">
      <c r="A818" s="10"/>
      <c r="D818" s="10"/>
      <c r="F818" s="10"/>
      <c r="H818" s="10"/>
      <c r="J818" s="10"/>
      <c r="L818" s="10"/>
      <c r="N818" s="10"/>
      <c r="P818" s="10"/>
      <c r="R818" s="10"/>
    </row>
    <row r="819" spans="1:18" s="9" customFormat="1">
      <c r="A819" s="10"/>
      <c r="D819" s="10"/>
      <c r="F819" s="10"/>
      <c r="H819" s="10"/>
      <c r="J819" s="10"/>
      <c r="L819" s="10"/>
      <c r="N819" s="10"/>
      <c r="P819" s="10"/>
      <c r="R819" s="10"/>
    </row>
    <row r="820" spans="1:18" s="9" customFormat="1">
      <c r="A820" s="10"/>
      <c r="D820" s="10"/>
      <c r="F820" s="10"/>
      <c r="H820" s="10"/>
      <c r="J820" s="10"/>
      <c r="L820" s="10"/>
      <c r="N820" s="10"/>
      <c r="P820" s="10"/>
      <c r="R820" s="10"/>
    </row>
    <row r="821" spans="1:18" s="9" customFormat="1">
      <c r="A821" s="10"/>
      <c r="D821" s="10"/>
      <c r="F821" s="10"/>
      <c r="H821" s="10"/>
      <c r="J821" s="10"/>
      <c r="L821" s="10"/>
      <c r="N821" s="10"/>
      <c r="P821" s="10"/>
      <c r="R821" s="10"/>
    </row>
    <row r="822" spans="1:18" s="9" customFormat="1">
      <c r="A822" s="10"/>
      <c r="D822" s="10"/>
      <c r="F822" s="10"/>
      <c r="H822" s="10"/>
      <c r="J822" s="10"/>
      <c r="L822" s="10"/>
      <c r="N822" s="10"/>
      <c r="P822" s="10"/>
      <c r="R822" s="10"/>
    </row>
    <row r="823" spans="1:18" s="9" customFormat="1">
      <c r="A823" s="10"/>
      <c r="D823" s="10"/>
      <c r="F823" s="10"/>
      <c r="H823" s="10"/>
      <c r="J823" s="10"/>
      <c r="L823" s="10"/>
      <c r="N823" s="10"/>
      <c r="P823" s="10"/>
      <c r="R823" s="10"/>
    </row>
    <row r="824" spans="1:18" s="9" customFormat="1">
      <c r="A824" s="10"/>
      <c r="D824" s="10"/>
      <c r="F824" s="10"/>
      <c r="H824" s="10"/>
      <c r="J824" s="10"/>
      <c r="L824" s="10"/>
      <c r="N824" s="10"/>
      <c r="P824" s="10"/>
      <c r="R824" s="10"/>
    </row>
    <row r="825" spans="1:18" s="9" customFormat="1">
      <c r="A825" s="10"/>
      <c r="D825" s="10"/>
      <c r="F825" s="10"/>
      <c r="H825" s="10"/>
      <c r="J825" s="10"/>
      <c r="L825" s="10"/>
      <c r="N825" s="10"/>
      <c r="P825" s="10"/>
      <c r="R825" s="10"/>
    </row>
    <row r="826" spans="1:18" s="9" customFormat="1">
      <c r="A826" s="10"/>
      <c r="D826" s="10"/>
      <c r="F826" s="10"/>
      <c r="H826" s="10"/>
      <c r="J826" s="10"/>
      <c r="L826" s="10"/>
      <c r="N826" s="10"/>
      <c r="P826" s="10"/>
      <c r="R826" s="10"/>
    </row>
    <row r="827" spans="1:18" s="9" customFormat="1">
      <c r="A827" s="10"/>
      <c r="D827" s="10"/>
      <c r="F827" s="10"/>
      <c r="H827" s="10"/>
      <c r="J827" s="10"/>
      <c r="L827" s="10"/>
      <c r="N827" s="10"/>
      <c r="P827" s="10"/>
      <c r="R827" s="10"/>
    </row>
    <row r="828" spans="1:18" s="9" customFormat="1">
      <c r="A828" s="10"/>
      <c r="D828" s="10"/>
      <c r="F828" s="10"/>
      <c r="H828" s="10"/>
      <c r="J828" s="10"/>
      <c r="L828" s="10"/>
      <c r="N828" s="10"/>
      <c r="P828" s="10"/>
      <c r="R828" s="10"/>
    </row>
    <row r="829" spans="1:18" s="9" customFormat="1">
      <c r="A829" s="10"/>
      <c r="D829" s="10"/>
      <c r="F829" s="10"/>
      <c r="H829" s="10"/>
      <c r="J829" s="10"/>
      <c r="L829" s="10"/>
      <c r="N829" s="10"/>
      <c r="P829" s="10"/>
      <c r="R829" s="10"/>
    </row>
    <row r="830" spans="1:18" s="9" customFormat="1">
      <c r="A830" s="10"/>
      <c r="D830" s="10"/>
      <c r="F830" s="10"/>
      <c r="H830" s="10"/>
      <c r="J830" s="10"/>
      <c r="L830" s="10"/>
      <c r="N830" s="10"/>
      <c r="P830" s="10"/>
      <c r="R830" s="10"/>
    </row>
    <row r="831" spans="1:18" s="9" customFormat="1">
      <c r="A831" s="10"/>
      <c r="D831" s="10"/>
      <c r="F831" s="10"/>
      <c r="H831" s="10"/>
      <c r="J831" s="10"/>
      <c r="L831" s="10"/>
      <c r="N831" s="10"/>
      <c r="P831" s="10"/>
      <c r="R831" s="10"/>
    </row>
    <row r="832" spans="1:18" s="9" customFormat="1">
      <c r="A832" s="10"/>
      <c r="D832" s="10"/>
      <c r="F832" s="10"/>
      <c r="H832" s="10"/>
      <c r="J832" s="10"/>
      <c r="L832" s="10"/>
      <c r="N832" s="10"/>
      <c r="P832" s="10"/>
      <c r="R832" s="10"/>
    </row>
    <row r="833" spans="1:18" s="9" customFormat="1">
      <c r="A833" s="10"/>
      <c r="D833" s="10"/>
      <c r="F833" s="10"/>
      <c r="H833" s="10"/>
      <c r="J833" s="10"/>
      <c r="L833" s="10"/>
      <c r="N833" s="10"/>
      <c r="P833" s="10"/>
      <c r="R833" s="10"/>
    </row>
    <row r="834" spans="1:18" s="9" customFormat="1">
      <c r="A834" s="10"/>
      <c r="D834" s="10"/>
      <c r="F834" s="10"/>
      <c r="H834" s="10"/>
      <c r="J834" s="10"/>
      <c r="L834" s="10"/>
      <c r="N834" s="10"/>
      <c r="P834" s="10"/>
      <c r="R834" s="10"/>
    </row>
    <row r="835" spans="1:18" s="9" customFormat="1">
      <c r="A835" s="10"/>
      <c r="D835" s="10"/>
      <c r="F835" s="10"/>
      <c r="H835" s="10"/>
      <c r="J835" s="10"/>
      <c r="L835" s="10"/>
      <c r="N835" s="10"/>
      <c r="P835" s="10"/>
      <c r="R835" s="10"/>
    </row>
    <row r="836" spans="1:18" s="9" customFormat="1">
      <c r="A836" s="10"/>
      <c r="D836" s="10"/>
      <c r="F836" s="10"/>
      <c r="H836" s="10"/>
      <c r="J836" s="10"/>
      <c r="L836" s="10"/>
      <c r="N836" s="10"/>
      <c r="P836" s="10"/>
      <c r="R836" s="10"/>
    </row>
    <row r="837" spans="1:18" s="9" customFormat="1">
      <c r="A837" s="10"/>
      <c r="D837" s="10"/>
      <c r="F837" s="10"/>
      <c r="H837" s="10"/>
      <c r="J837" s="10"/>
      <c r="L837" s="10"/>
      <c r="N837" s="10"/>
      <c r="P837" s="10"/>
      <c r="R837" s="10"/>
    </row>
    <row r="838" spans="1:18" s="9" customFormat="1">
      <c r="A838" s="10"/>
      <c r="D838" s="10"/>
      <c r="F838" s="10"/>
      <c r="H838" s="10"/>
      <c r="J838" s="10"/>
      <c r="L838" s="10"/>
      <c r="N838" s="10"/>
      <c r="P838" s="10"/>
      <c r="R838" s="10"/>
    </row>
    <row r="839" spans="1:18" s="9" customFormat="1">
      <c r="A839" s="10"/>
      <c r="D839" s="10"/>
      <c r="F839" s="10"/>
      <c r="H839" s="10"/>
      <c r="J839" s="10"/>
      <c r="L839" s="10"/>
      <c r="N839" s="10"/>
      <c r="P839" s="10"/>
      <c r="R839" s="10"/>
    </row>
    <row r="840" spans="1:18" s="9" customFormat="1">
      <c r="A840" s="10"/>
      <c r="D840" s="10"/>
      <c r="F840" s="10"/>
      <c r="H840" s="10"/>
      <c r="J840" s="10"/>
      <c r="L840" s="10"/>
      <c r="N840" s="10"/>
      <c r="P840" s="10"/>
      <c r="R840" s="10"/>
    </row>
    <row r="841" spans="1:18" s="9" customFormat="1">
      <c r="A841" s="10"/>
      <c r="D841" s="10"/>
      <c r="F841" s="10"/>
      <c r="H841" s="10"/>
      <c r="J841" s="10"/>
      <c r="L841" s="10"/>
      <c r="N841" s="10"/>
      <c r="P841" s="10"/>
      <c r="R841" s="10"/>
    </row>
    <row r="842" spans="1:18" s="9" customFormat="1">
      <c r="A842" s="10"/>
      <c r="D842" s="10"/>
      <c r="F842" s="10"/>
      <c r="H842" s="10"/>
      <c r="J842" s="10"/>
      <c r="L842" s="10"/>
      <c r="N842" s="10"/>
      <c r="P842" s="10"/>
      <c r="R842" s="10"/>
    </row>
    <row r="843" spans="1:18" s="9" customFormat="1">
      <c r="A843" s="10"/>
      <c r="D843" s="10"/>
      <c r="F843" s="10"/>
      <c r="H843" s="10"/>
      <c r="J843" s="10"/>
      <c r="L843" s="10"/>
      <c r="N843" s="10"/>
      <c r="P843" s="10"/>
      <c r="R843" s="10"/>
    </row>
    <row r="844" spans="1:18" s="9" customFormat="1">
      <c r="A844" s="10"/>
      <c r="D844" s="10"/>
      <c r="F844" s="10"/>
      <c r="H844" s="10"/>
      <c r="J844" s="10"/>
      <c r="L844" s="10"/>
      <c r="N844" s="10"/>
      <c r="P844" s="10"/>
      <c r="R844" s="10"/>
    </row>
    <row r="845" spans="1:18" s="9" customFormat="1">
      <c r="A845" s="10"/>
      <c r="D845" s="10"/>
      <c r="F845" s="10"/>
      <c r="H845" s="10"/>
      <c r="J845" s="10"/>
      <c r="L845" s="10"/>
      <c r="N845" s="10"/>
      <c r="P845" s="10"/>
      <c r="R845" s="10"/>
    </row>
    <row r="846" spans="1:18" s="9" customFormat="1">
      <c r="A846" s="10"/>
      <c r="D846" s="10"/>
      <c r="F846" s="10"/>
      <c r="H846" s="10"/>
      <c r="J846" s="10"/>
      <c r="L846" s="10"/>
      <c r="N846" s="10"/>
      <c r="P846" s="10"/>
      <c r="R846" s="10"/>
    </row>
    <row r="847" spans="1:18" s="9" customFormat="1">
      <c r="A847" s="10"/>
      <c r="D847" s="10"/>
      <c r="F847" s="10"/>
      <c r="H847" s="10"/>
      <c r="J847" s="10"/>
      <c r="L847" s="10"/>
      <c r="N847" s="10"/>
      <c r="P847" s="10"/>
      <c r="R847" s="10"/>
    </row>
    <row r="848" spans="1:18" s="9" customFormat="1">
      <c r="A848" s="10"/>
      <c r="D848" s="10"/>
      <c r="F848" s="10"/>
      <c r="H848" s="10"/>
      <c r="J848" s="10"/>
      <c r="L848" s="10"/>
      <c r="N848" s="10"/>
      <c r="P848" s="10"/>
      <c r="R848" s="10"/>
    </row>
    <row r="849" spans="1:18" s="9" customFormat="1">
      <c r="A849" s="10"/>
      <c r="D849" s="10"/>
      <c r="F849" s="10"/>
      <c r="H849" s="10"/>
      <c r="J849" s="10"/>
      <c r="L849" s="10"/>
      <c r="N849" s="10"/>
      <c r="P849" s="10"/>
      <c r="R849" s="10"/>
    </row>
    <row r="850" spans="1:18" s="9" customFormat="1">
      <c r="A850" s="10"/>
      <c r="D850" s="10"/>
      <c r="F850" s="10"/>
      <c r="H850" s="10"/>
      <c r="J850" s="10"/>
      <c r="L850" s="10"/>
      <c r="N850" s="10"/>
      <c r="P850" s="10"/>
      <c r="R850" s="10"/>
    </row>
    <row r="851" spans="1:18" s="9" customFormat="1">
      <c r="A851" s="10"/>
      <c r="D851" s="10"/>
      <c r="F851" s="10"/>
      <c r="H851" s="10"/>
      <c r="J851" s="10"/>
      <c r="L851" s="10"/>
      <c r="N851" s="10"/>
      <c r="P851" s="10"/>
      <c r="R851" s="10"/>
    </row>
    <row r="852" spans="1:18" s="9" customFormat="1">
      <c r="A852" s="10"/>
      <c r="D852" s="10"/>
      <c r="F852" s="10"/>
      <c r="H852" s="10"/>
      <c r="J852" s="10"/>
      <c r="L852" s="10"/>
      <c r="N852" s="10"/>
      <c r="P852" s="10"/>
      <c r="R852" s="10"/>
    </row>
    <row r="853" spans="1:18" s="9" customFormat="1">
      <c r="A853" s="10"/>
      <c r="D853" s="10"/>
      <c r="F853" s="10"/>
      <c r="H853" s="10"/>
      <c r="J853" s="10"/>
      <c r="L853" s="10"/>
      <c r="N853" s="10"/>
      <c r="P853" s="10"/>
      <c r="R853" s="10"/>
    </row>
    <row r="854" spans="1:18" s="9" customFormat="1">
      <c r="A854" s="10"/>
      <c r="D854" s="10"/>
      <c r="F854" s="10"/>
      <c r="H854" s="10"/>
      <c r="J854" s="10"/>
      <c r="L854" s="10"/>
      <c r="N854" s="10"/>
      <c r="P854" s="10"/>
      <c r="R854" s="10"/>
    </row>
    <row r="855" spans="1:18" s="9" customFormat="1">
      <c r="A855" s="10"/>
      <c r="D855" s="10"/>
      <c r="F855" s="10"/>
      <c r="H855" s="10"/>
      <c r="J855" s="10"/>
      <c r="L855" s="10"/>
      <c r="N855" s="10"/>
      <c r="P855" s="10"/>
      <c r="R855" s="10"/>
    </row>
    <row r="856" spans="1:18" s="9" customFormat="1">
      <c r="A856" s="10"/>
      <c r="D856" s="10"/>
      <c r="F856" s="10"/>
      <c r="H856" s="10"/>
      <c r="J856" s="10"/>
      <c r="L856" s="10"/>
      <c r="N856" s="10"/>
      <c r="P856" s="10"/>
      <c r="R856" s="10"/>
    </row>
    <row r="857" spans="1:18" s="9" customFormat="1">
      <c r="A857" s="10"/>
      <c r="D857" s="10"/>
      <c r="F857" s="10"/>
      <c r="H857" s="10"/>
      <c r="J857" s="10"/>
      <c r="L857" s="10"/>
      <c r="N857" s="10"/>
      <c r="P857" s="10"/>
      <c r="R857" s="10"/>
    </row>
    <row r="858" spans="1:18" s="9" customFormat="1">
      <c r="A858" s="10"/>
      <c r="D858" s="10"/>
      <c r="F858" s="10"/>
      <c r="H858" s="10"/>
      <c r="J858" s="10"/>
      <c r="L858" s="10"/>
      <c r="N858" s="10"/>
      <c r="P858" s="10"/>
      <c r="R858" s="10"/>
    </row>
    <row r="859" spans="1:18" s="9" customFormat="1">
      <c r="A859" s="10"/>
      <c r="D859" s="10"/>
      <c r="F859" s="10"/>
      <c r="H859" s="10"/>
      <c r="J859" s="10"/>
      <c r="L859" s="10"/>
      <c r="N859" s="10"/>
      <c r="P859" s="10"/>
      <c r="R859" s="10"/>
    </row>
    <row r="860" spans="1:18" s="9" customFormat="1">
      <c r="A860" s="10"/>
      <c r="D860" s="10"/>
      <c r="F860" s="10"/>
      <c r="H860" s="10"/>
      <c r="J860" s="10"/>
      <c r="L860" s="10"/>
      <c r="N860" s="10"/>
      <c r="P860" s="10"/>
      <c r="R860" s="10"/>
    </row>
    <row r="861" spans="1:18" s="9" customFormat="1">
      <c r="A861" s="10"/>
      <c r="D861" s="10"/>
      <c r="F861" s="10"/>
      <c r="H861" s="10"/>
      <c r="J861" s="10"/>
      <c r="L861" s="10"/>
      <c r="N861" s="10"/>
      <c r="P861" s="10"/>
      <c r="R861" s="10"/>
    </row>
    <row r="862" spans="1:18" s="9" customFormat="1">
      <c r="A862" s="10"/>
      <c r="D862" s="10"/>
      <c r="F862" s="10"/>
      <c r="H862" s="10"/>
      <c r="J862" s="10"/>
      <c r="L862" s="10"/>
      <c r="N862" s="10"/>
      <c r="P862" s="10"/>
      <c r="R862" s="10"/>
    </row>
    <row r="863" spans="1:18" s="9" customFormat="1">
      <c r="A863" s="10"/>
      <c r="D863" s="10"/>
      <c r="F863" s="10"/>
      <c r="H863" s="10"/>
      <c r="J863" s="10"/>
      <c r="L863" s="10"/>
      <c r="N863" s="10"/>
      <c r="P863" s="10"/>
      <c r="R863" s="10"/>
    </row>
    <row r="864" spans="1:18" s="9" customFormat="1">
      <c r="A864" s="10"/>
      <c r="D864" s="10"/>
      <c r="F864" s="10"/>
      <c r="H864" s="10"/>
      <c r="J864" s="10"/>
      <c r="L864" s="10"/>
      <c r="N864" s="10"/>
      <c r="P864" s="10"/>
      <c r="R864" s="10"/>
    </row>
    <row r="865" spans="1:18" s="9" customFormat="1">
      <c r="A865" s="10"/>
      <c r="D865" s="10"/>
      <c r="F865" s="10"/>
      <c r="H865" s="10"/>
      <c r="J865" s="10"/>
      <c r="L865" s="10"/>
      <c r="N865" s="10"/>
      <c r="P865" s="10"/>
      <c r="R865" s="10"/>
    </row>
    <row r="866" spans="1:18" s="9" customFormat="1">
      <c r="A866" s="10"/>
      <c r="D866" s="10"/>
      <c r="F866" s="10"/>
      <c r="H866" s="10"/>
      <c r="J866" s="10"/>
      <c r="L866" s="10"/>
      <c r="N866" s="10"/>
      <c r="P866" s="10"/>
      <c r="R866" s="10"/>
    </row>
    <row r="867" spans="1:18" s="9" customFormat="1">
      <c r="A867" s="10"/>
      <c r="D867" s="10"/>
      <c r="F867" s="10"/>
      <c r="H867" s="10"/>
      <c r="J867" s="10"/>
      <c r="L867" s="10"/>
      <c r="N867" s="10"/>
      <c r="P867" s="10"/>
      <c r="R867" s="10"/>
    </row>
    <row r="868" spans="1:18" s="9" customFormat="1">
      <c r="A868" s="10"/>
      <c r="D868" s="10"/>
      <c r="F868" s="10"/>
      <c r="H868" s="10"/>
      <c r="J868" s="10"/>
      <c r="L868" s="10"/>
      <c r="N868" s="10"/>
      <c r="P868" s="10"/>
      <c r="R868" s="10"/>
    </row>
    <row r="869" spans="1:18" s="9" customFormat="1">
      <c r="A869" s="10"/>
      <c r="D869" s="10"/>
      <c r="F869" s="10"/>
      <c r="H869" s="10"/>
      <c r="J869" s="10"/>
      <c r="L869" s="10"/>
      <c r="N869" s="10"/>
      <c r="P869" s="10"/>
      <c r="R869" s="10"/>
    </row>
    <row r="870" spans="1:18" s="9" customFormat="1">
      <c r="A870" s="10"/>
      <c r="D870" s="10"/>
      <c r="F870" s="10"/>
      <c r="H870" s="10"/>
      <c r="J870" s="10"/>
      <c r="L870" s="10"/>
      <c r="N870" s="10"/>
      <c r="P870" s="10"/>
      <c r="R870" s="10"/>
    </row>
    <row r="871" spans="1:18" s="9" customFormat="1">
      <c r="A871" s="10"/>
      <c r="D871" s="10"/>
      <c r="F871" s="10"/>
      <c r="H871" s="10"/>
      <c r="J871" s="10"/>
      <c r="L871" s="10"/>
      <c r="N871" s="10"/>
      <c r="P871" s="10"/>
      <c r="R871" s="10"/>
    </row>
    <row r="872" spans="1:18" s="9" customFormat="1">
      <c r="A872" s="10"/>
      <c r="D872" s="10"/>
      <c r="F872" s="10"/>
      <c r="H872" s="10"/>
      <c r="J872" s="10"/>
      <c r="L872" s="10"/>
      <c r="N872" s="10"/>
      <c r="P872" s="10"/>
      <c r="R872" s="10"/>
    </row>
    <row r="873" spans="1:18" s="9" customFormat="1">
      <c r="A873" s="10"/>
      <c r="D873" s="10"/>
      <c r="F873" s="10"/>
      <c r="H873" s="10"/>
      <c r="J873" s="10"/>
      <c r="L873" s="10"/>
      <c r="N873" s="10"/>
      <c r="P873" s="10"/>
      <c r="R873" s="10"/>
    </row>
    <row r="874" spans="1:18" s="9" customFormat="1">
      <c r="A874" s="10"/>
      <c r="D874" s="10"/>
      <c r="F874" s="10"/>
      <c r="H874" s="10"/>
      <c r="J874" s="10"/>
      <c r="L874" s="10"/>
      <c r="N874" s="10"/>
      <c r="P874" s="10"/>
      <c r="R874" s="10"/>
    </row>
    <row r="875" spans="1:18" s="9" customFormat="1">
      <c r="A875" s="10"/>
      <c r="D875" s="10"/>
      <c r="F875" s="10"/>
      <c r="H875" s="10"/>
      <c r="J875" s="10"/>
      <c r="L875" s="10"/>
      <c r="N875" s="10"/>
      <c r="P875" s="10"/>
      <c r="R875" s="10"/>
    </row>
    <row r="876" spans="1:18" s="9" customFormat="1">
      <c r="A876" s="10"/>
      <c r="D876" s="10"/>
      <c r="F876" s="10"/>
      <c r="H876" s="10"/>
      <c r="J876" s="10"/>
      <c r="L876" s="10"/>
      <c r="N876" s="10"/>
      <c r="P876" s="10"/>
      <c r="R876" s="10"/>
    </row>
    <row r="877" spans="1:18" s="9" customFormat="1">
      <c r="A877" s="10"/>
      <c r="D877" s="10"/>
      <c r="F877" s="10"/>
      <c r="H877" s="10"/>
      <c r="J877" s="10"/>
      <c r="L877" s="10"/>
      <c r="N877" s="10"/>
      <c r="P877" s="10"/>
      <c r="R877" s="10"/>
    </row>
    <row r="878" spans="1:18" s="9" customFormat="1">
      <c r="A878" s="10"/>
      <c r="D878" s="10"/>
      <c r="F878" s="10"/>
      <c r="H878" s="10"/>
      <c r="J878" s="10"/>
      <c r="L878" s="10"/>
      <c r="N878" s="10"/>
      <c r="P878" s="10"/>
      <c r="R878" s="10"/>
    </row>
    <row r="879" spans="1:18" s="9" customFormat="1">
      <c r="A879" s="10"/>
      <c r="D879" s="10"/>
      <c r="F879" s="10"/>
      <c r="H879" s="10"/>
      <c r="J879" s="10"/>
      <c r="L879" s="10"/>
      <c r="N879" s="10"/>
      <c r="P879" s="10"/>
      <c r="R879" s="10"/>
    </row>
    <row r="880" spans="1:18" s="9" customFormat="1">
      <c r="A880" s="10"/>
      <c r="D880" s="10"/>
      <c r="F880" s="10"/>
      <c r="H880" s="10"/>
      <c r="J880" s="10"/>
      <c r="L880" s="10"/>
      <c r="N880" s="10"/>
      <c r="P880" s="10"/>
      <c r="R880" s="10"/>
    </row>
    <row r="881" spans="1:18" s="9" customFormat="1">
      <c r="A881" s="10"/>
      <c r="D881" s="10"/>
      <c r="F881" s="10"/>
      <c r="H881" s="10"/>
      <c r="J881" s="10"/>
      <c r="L881" s="10"/>
      <c r="N881" s="10"/>
      <c r="P881" s="10"/>
      <c r="R881" s="10"/>
    </row>
    <row r="882" spans="1:18" s="9" customFormat="1">
      <c r="A882" s="10"/>
      <c r="D882" s="10"/>
      <c r="F882" s="10"/>
      <c r="H882" s="10"/>
      <c r="J882" s="10"/>
      <c r="L882" s="10"/>
      <c r="N882" s="10"/>
      <c r="P882" s="10"/>
      <c r="R882" s="10"/>
    </row>
    <row r="883" spans="1:18" s="9" customFormat="1">
      <c r="A883" s="10"/>
      <c r="D883" s="10"/>
      <c r="F883" s="10"/>
      <c r="H883" s="10"/>
      <c r="J883" s="10"/>
      <c r="L883" s="10"/>
      <c r="N883" s="10"/>
      <c r="P883" s="10"/>
      <c r="R883" s="10"/>
    </row>
    <row r="884" spans="1:18" s="9" customFormat="1">
      <c r="A884" s="10"/>
      <c r="D884" s="10"/>
      <c r="F884" s="10"/>
      <c r="H884" s="10"/>
      <c r="J884" s="10"/>
      <c r="L884" s="10"/>
      <c r="N884" s="10"/>
      <c r="P884" s="10"/>
      <c r="R884" s="10"/>
    </row>
    <row r="885" spans="1:18" s="9" customFormat="1">
      <c r="A885" s="10"/>
      <c r="D885" s="10"/>
      <c r="F885" s="10"/>
      <c r="H885" s="10"/>
      <c r="J885" s="10"/>
      <c r="L885" s="10"/>
      <c r="N885" s="10"/>
      <c r="P885" s="10"/>
      <c r="R885" s="10"/>
    </row>
    <row r="886" spans="1:18" s="9" customFormat="1">
      <c r="A886" s="10"/>
      <c r="D886" s="10"/>
      <c r="F886" s="10"/>
      <c r="H886" s="10"/>
      <c r="J886" s="10"/>
      <c r="L886" s="10"/>
      <c r="N886" s="10"/>
      <c r="P886" s="10"/>
      <c r="R886" s="10"/>
    </row>
    <row r="887" spans="1:18" s="9" customFormat="1">
      <c r="A887" s="10"/>
      <c r="D887" s="10"/>
      <c r="F887" s="10"/>
      <c r="H887" s="10"/>
      <c r="J887" s="10"/>
      <c r="L887" s="10"/>
      <c r="N887" s="10"/>
      <c r="P887" s="10"/>
      <c r="R887" s="10"/>
    </row>
    <row r="888" spans="1:18" s="9" customFormat="1">
      <c r="A888" s="10"/>
      <c r="D888" s="10"/>
      <c r="F888" s="10"/>
      <c r="H888" s="10"/>
      <c r="J888" s="10"/>
      <c r="L888" s="10"/>
      <c r="N888" s="10"/>
      <c r="P888" s="10"/>
      <c r="R888" s="10"/>
    </row>
    <row r="889" spans="1:18" s="9" customFormat="1">
      <c r="A889" s="10"/>
      <c r="D889" s="10"/>
      <c r="F889" s="10"/>
      <c r="H889" s="10"/>
      <c r="J889" s="10"/>
      <c r="L889" s="10"/>
      <c r="N889" s="10"/>
      <c r="P889" s="10"/>
      <c r="R889" s="10"/>
    </row>
    <row r="890" spans="1:18" s="9" customFormat="1">
      <c r="A890" s="10"/>
      <c r="D890" s="10"/>
      <c r="F890" s="10"/>
      <c r="H890" s="10"/>
      <c r="J890" s="10"/>
      <c r="L890" s="10"/>
      <c r="N890" s="10"/>
      <c r="P890" s="10"/>
      <c r="R890" s="10"/>
    </row>
    <row r="891" spans="1:18" s="9" customFormat="1">
      <c r="A891" s="10"/>
      <c r="D891" s="10"/>
      <c r="F891" s="10"/>
      <c r="H891" s="10"/>
      <c r="J891" s="10"/>
      <c r="L891" s="10"/>
      <c r="N891" s="10"/>
      <c r="P891" s="10"/>
      <c r="R891" s="10"/>
    </row>
    <row r="892" spans="1:18" s="9" customFormat="1">
      <c r="A892" s="10"/>
      <c r="D892" s="10"/>
      <c r="F892" s="10"/>
      <c r="H892" s="10"/>
      <c r="J892" s="10"/>
      <c r="L892" s="10"/>
      <c r="N892" s="10"/>
      <c r="P892" s="10"/>
      <c r="R892" s="10"/>
    </row>
    <row r="893" spans="1:18" s="9" customFormat="1">
      <c r="A893" s="10"/>
      <c r="D893" s="10"/>
      <c r="F893" s="10"/>
      <c r="H893" s="10"/>
      <c r="J893" s="10"/>
      <c r="L893" s="10"/>
      <c r="N893" s="10"/>
      <c r="P893" s="10"/>
      <c r="R893" s="10"/>
    </row>
    <row r="894" spans="1:18" s="9" customFormat="1">
      <c r="A894" s="10"/>
      <c r="D894" s="10"/>
      <c r="F894" s="10"/>
      <c r="H894" s="10"/>
      <c r="J894" s="10"/>
      <c r="L894" s="10"/>
      <c r="N894" s="10"/>
      <c r="P894" s="10"/>
      <c r="R894" s="10"/>
    </row>
    <row r="895" spans="1:18" s="9" customFormat="1">
      <c r="A895" s="10"/>
      <c r="D895" s="10"/>
      <c r="F895" s="10"/>
      <c r="H895" s="10"/>
      <c r="J895" s="10"/>
      <c r="L895" s="10"/>
      <c r="N895" s="10"/>
      <c r="P895" s="10"/>
      <c r="R895" s="10"/>
    </row>
    <row r="896" spans="1:18" s="9" customFormat="1">
      <c r="A896" s="10"/>
      <c r="D896" s="10"/>
      <c r="F896" s="10"/>
      <c r="H896" s="10"/>
      <c r="J896" s="10"/>
      <c r="L896" s="10"/>
      <c r="N896" s="10"/>
      <c r="P896" s="10"/>
      <c r="R896" s="10"/>
    </row>
    <row r="897" spans="1:18" s="9" customFormat="1">
      <c r="A897" s="10"/>
      <c r="D897" s="10"/>
      <c r="F897" s="10"/>
      <c r="H897" s="10"/>
      <c r="J897" s="10"/>
      <c r="L897" s="10"/>
      <c r="N897" s="10"/>
      <c r="P897" s="10"/>
      <c r="R897" s="10"/>
    </row>
    <row r="898" spans="1:18" s="9" customFormat="1">
      <c r="A898" s="10"/>
      <c r="D898" s="10"/>
      <c r="F898" s="10"/>
      <c r="H898" s="10"/>
      <c r="J898" s="10"/>
      <c r="L898" s="10"/>
      <c r="N898" s="10"/>
      <c r="P898" s="10"/>
      <c r="R898" s="10"/>
    </row>
    <row r="899" spans="1:18" s="9" customFormat="1">
      <c r="A899" s="10"/>
      <c r="D899" s="10"/>
      <c r="F899" s="10"/>
      <c r="H899" s="10"/>
      <c r="J899" s="10"/>
      <c r="L899" s="10"/>
      <c r="N899" s="10"/>
      <c r="P899" s="10"/>
      <c r="R899" s="10"/>
    </row>
    <row r="900" spans="1:18" s="9" customFormat="1">
      <c r="A900" s="10"/>
      <c r="D900" s="10"/>
      <c r="F900" s="10"/>
      <c r="H900" s="10"/>
      <c r="J900" s="10"/>
      <c r="L900" s="10"/>
      <c r="N900" s="10"/>
      <c r="P900" s="10"/>
      <c r="R900" s="10"/>
    </row>
    <row r="901" spans="1:18" s="9" customFormat="1">
      <c r="A901" s="10"/>
      <c r="D901" s="10"/>
      <c r="F901" s="10"/>
      <c r="H901" s="10"/>
      <c r="J901" s="10"/>
      <c r="L901" s="10"/>
      <c r="N901" s="10"/>
      <c r="P901" s="10"/>
      <c r="R901" s="10"/>
    </row>
    <row r="902" spans="1:18" s="9" customFormat="1">
      <c r="A902" s="10"/>
      <c r="D902" s="10"/>
      <c r="F902" s="10"/>
      <c r="H902" s="10"/>
      <c r="J902" s="10"/>
      <c r="L902" s="10"/>
      <c r="N902" s="10"/>
      <c r="P902" s="10"/>
      <c r="R902" s="10"/>
    </row>
    <row r="903" spans="1:18" s="9" customFormat="1">
      <c r="A903" s="10"/>
      <c r="D903" s="10"/>
      <c r="F903" s="10"/>
      <c r="H903" s="10"/>
      <c r="J903" s="10"/>
      <c r="L903" s="10"/>
      <c r="N903" s="10"/>
      <c r="P903" s="10"/>
      <c r="R903" s="10"/>
    </row>
    <row r="904" spans="1:18" s="9" customFormat="1">
      <c r="A904" s="10"/>
      <c r="D904" s="10"/>
      <c r="F904" s="10"/>
      <c r="H904" s="10"/>
      <c r="J904" s="10"/>
      <c r="L904" s="10"/>
      <c r="N904" s="10"/>
      <c r="P904" s="10"/>
      <c r="R904" s="10"/>
    </row>
    <row r="905" spans="1:18" s="9" customFormat="1">
      <c r="A905" s="10"/>
      <c r="D905" s="10"/>
      <c r="F905" s="10"/>
      <c r="H905" s="10"/>
      <c r="J905" s="10"/>
      <c r="L905" s="10"/>
      <c r="N905" s="10"/>
      <c r="P905" s="10"/>
      <c r="R905" s="10"/>
    </row>
    <row r="906" spans="1:18" s="9" customFormat="1">
      <c r="A906" s="10"/>
      <c r="D906" s="10"/>
      <c r="F906" s="10"/>
      <c r="H906" s="10"/>
      <c r="J906" s="10"/>
      <c r="L906" s="10"/>
      <c r="N906" s="10"/>
      <c r="P906" s="10"/>
      <c r="R906" s="10"/>
    </row>
    <row r="907" spans="1:18" s="9" customFormat="1">
      <c r="A907" s="10"/>
      <c r="D907" s="10"/>
      <c r="F907" s="10"/>
      <c r="H907" s="10"/>
      <c r="J907" s="10"/>
      <c r="L907" s="10"/>
      <c r="N907" s="10"/>
      <c r="P907" s="10"/>
      <c r="R907" s="10"/>
    </row>
    <row r="908" spans="1:18" s="9" customFormat="1">
      <c r="A908" s="10"/>
      <c r="D908" s="10"/>
      <c r="F908" s="10"/>
      <c r="H908" s="10"/>
      <c r="J908" s="10"/>
      <c r="L908" s="10"/>
      <c r="N908" s="10"/>
      <c r="P908" s="10"/>
      <c r="R908" s="10"/>
    </row>
    <row r="909" spans="1:18" s="9" customFormat="1">
      <c r="A909" s="10"/>
      <c r="D909" s="10"/>
      <c r="F909" s="10"/>
      <c r="H909" s="10"/>
      <c r="J909" s="10"/>
      <c r="L909" s="10"/>
      <c r="N909" s="10"/>
      <c r="P909" s="10"/>
      <c r="R909" s="10"/>
    </row>
    <row r="910" spans="1:18" s="9" customFormat="1">
      <c r="A910" s="10"/>
      <c r="D910" s="10"/>
      <c r="F910" s="10"/>
      <c r="H910" s="10"/>
      <c r="J910" s="10"/>
      <c r="L910" s="10"/>
      <c r="N910" s="10"/>
      <c r="P910" s="10"/>
      <c r="R910" s="10"/>
    </row>
    <row r="911" spans="1:18" s="9" customFormat="1">
      <c r="A911" s="10"/>
      <c r="D911" s="10"/>
      <c r="F911" s="10"/>
      <c r="H911" s="10"/>
      <c r="J911" s="10"/>
      <c r="L911" s="10"/>
      <c r="N911" s="10"/>
      <c r="P911" s="10"/>
      <c r="R911" s="10"/>
    </row>
    <row r="912" spans="1:18" s="9" customFormat="1">
      <c r="A912" s="10"/>
      <c r="D912" s="10"/>
      <c r="F912" s="10"/>
      <c r="H912" s="10"/>
      <c r="J912" s="10"/>
      <c r="L912" s="10"/>
      <c r="N912" s="10"/>
      <c r="P912" s="10"/>
      <c r="R912" s="10"/>
    </row>
    <row r="913" spans="1:18" s="9" customFormat="1">
      <c r="A913" s="10"/>
      <c r="D913" s="10"/>
      <c r="F913" s="10"/>
      <c r="H913" s="10"/>
      <c r="J913" s="10"/>
      <c r="L913" s="10"/>
      <c r="N913" s="10"/>
      <c r="P913" s="10"/>
      <c r="R913" s="10"/>
    </row>
    <row r="914" spans="1:18" s="9" customFormat="1">
      <c r="A914" s="10"/>
      <c r="D914" s="10"/>
      <c r="F914" s="10"/>
      <c r="H914" s="10"/>
      <c r="J914" s="10"/>
      <c r="L914" s="10"/>
      <c r="N914" s="10"/>
      <c r="P914" s="10"/>
      <c r="R914" s="10"/>
    </row>
    <row r="915" spans="1:18" s="9" customFormat="1">
      <c r="A915" s="10"/>
      <c r="D915" s="10"/>
      <c r="F915" s="10"/>
      <c r="H915" s="10"/>
      <c r="J915" s="10"/>
      <c r="L915" s="10"/>
      <c r="N915" s="10"/>
      <c r="P915" s="10"/>
      <c r="R915" s="10"/>
    </row>
    <row r="916" spans="1:18" s="9" customFormat="1">
      <c r="A916" s="10"/>
      <c r="D916" s="10"/>
      <c r="F916" s="10"/>
      <c r="H916" s="10"/>
      <c r="J916" s="10"/>
      <c r="L916" s="10"/>
      <c r="N916" s="10"/>
      <c r="P916" s="10"/>
      <c r="R916" s="10"/>
    </row>
    <row r="917" spans="1:18" s="9" customFormat="1">
      <c r="A917" s="10"/>
      <c r="D917" s="10"/>
      <c r="F917" s="10"/>
      <c r="H917" s="10"/>
      <c r="J917" s="10"/>
      <c r="L917" s="10"/>
      <c r="N917" s="10"/>
      <c r="P917" s="10"/>
      <c r="R917" s="10"/>
    </row>
    <row r="918" spans="1:18" s="9" customFormat="1">
      <c r="A918" s="10"/>
      <c r="D918" s="10"/>
      <c r="F918" s="10"/>
      <c r="H918" s="10"/>
      <c r="J918" s="10"/>
      <c r="L918" s="10"/>
      <c r="N918" s="10"/>
      <c r="P918" s="10"/>
      <c r="R918" s="10"/>
    </row>
    <row r="919" spans="1:18" s="9" customFormat="1">
      <c r="A919" s="10"/>
      <c r="D919" s="10"/>
      <c r="F919" s="10"/>
      <c r="H919" s="10"/>
      <c r="J919" s="10"/>
      <c r="L919" s="10"/>
      <c r="N919" s="10"/>
      <c r="P919" s="10"/>
      <c r="R919" s="10"/>
    </row>
    <row r="920" spans="1:18" s="9" customFormat="1">
      <c r="A920" s="10"/>
      <c r="D920" s="10"/>
      <c r="F920" s="10"/>
      <c r="H920" s="10"/>
      <c r="J920" s="10"/>
      <c r="L920" s="10"/>
      <c r="N920" s="10"/>
      <c r="P920" s="10"/>
      <c r="R920" s="10"/>
    </row>
    <row r="921" spans="1:18" s="9" customFormat="1">
      <c r="A921" s="10"/>
      <c r="D921" s="10"/>
      <c r="F921" s="10"/>
      <c r="H921" s="10"/>
      <c r="J921" s="10"/>
      <c r="L921" s="10"/>
      <c r="N921" s="10"/>
      <c r="P921" s="10"/>
      <c r="R921" s="10"/>
    </row>
    <row r="922" spans="1:18" s="9" customFormat="1">
      <c r="A922" s="10"/>
      <c r="D922" s="10"/>
      <c r="F922" s="10"/>
      <c r="H922" s="10"/>
      <c r="J922" s="10"/>
      <c r="L922" s="10"/>
      <c r="N922" s="10"/>
      <c r="P922" s="10"/>
      <c r="R922" s="10"/>
    </row>
    <row r="923" spans="1:18" s="9" customFormat="1">
      <c r="A923" s="10"/>
      <c r="D923" s="10"/>
      <c r="F923" s="10"/>
      <c r="H923" s="10"/>
      <c r="J923" s="10"/>
      <c r="L923" s="10"/>
      <c r="N923" s="10"/>
      <c r="P923" s="10"/>
      <c r="R923" s="10"/>
    </row>
    <row r="924" spans="1:18" s="9" customFormat="1">
      <c r="A924" s="10"/>
      <c r="D924" s="10"/>
      <c r="F924" s="10"/>
      <c r="H924" s="10"/>
      <c r="J924" s="10"/>
      <c r="L924" s="10"/>
      <c r="N924" s="10"/>
      <c r="P924" s="10"/>
      <c r="R924" s="10"/>
    </row>
    <row r="925" spans="1:18" s="9" customFormat="1">
      <c r="A925" s="10"/>
      <c r="D925" s="10"/>
      <c r="F925" s="10"/>
      <c r="H925" s="10"/>
      <c r="J925" s="10"/>
      <c r="L925" s="10"/>
      <c r="N925" s="10"/>
      <c r="P925" s="10"/>
      <c r="R925" s="10"/>
    </row>
    <row r="926" spans="1:18" s="9" customFormat="1">
      <c r="A926" s="10"/>
      <c r="D926" s="10"/>
      <c r="F926" s="10"/>
      <c r="H926" s="10"/>
      <c r="J926" s="10"/>
      <c r="L926" s="10"/>
      <c r="N926" s="10"/>
      <c r="P926" s="10"/>
      <c r="R926" s="10"/>
    </row>
    <row r="927" spans="1:18" s="9" customFormat="1">
      <c r="A927" s="10"/>
      <c r="D927" s="10"/>
      <c r="F927" s="10"/>
      <c r="H927" s="10"/>
      <c r="J927" s="10"/>
      <c r="L927" s="10"/>
      <c r="N927" s="10"/>
      <c r="P927" s="10"/>
      <c r="R927" s="10"/>
    </row>
    <row r="928" spans="1:18" s="9" customFormat="1">
      <c r="A928" s="10"/>
      <c r="D928" s="10"/>
      <c r="F928" s="10"/>
      <c r="H928" s="10"/>
      <c r="J928" s="10"/>
      <c r="L928" s="10"/>
      <c r="N928" s="10"/>
      <c r="P928" s="10"/>
      <c r="R928" s="10"/>
    </row>
    <row r="929" spans="1:18" s="9" customFormat="1">
      <c r="A929" s="10"/>
      <c r="D929" s="10"/>
      <c r="F929" s="10"/>
      <c r="H929" s="10"/>
      <c r="J929" s="10"/>
      <c r="L929" s="10"/>
      <c r="N929" s="10"/>
      <c r="P929" s="10"/>
      <c r="R929" s="10"/>
    </row>
    <row r="930" spans="1:18" s="9" customFormat="1">
      <c r="A930" s="10"/>
      <c r="D930" s="10"/>
      <c r="F930" s="10"/>
      <c r="H930" s="10"/>
      <c r="J930" s="10"/>
      <c r="L930" s="10"/>
      <c r="N930" s="10"/>
      <c r="P930" s="10"/>
      <c r="R930" s="10"/>
    </row>
    <row r="931" spans="1:18" s="9" customFormat="1">
      <c r="A931" s="10"/>
      <c r="D931" s="10"/>
      <c r="F931" s="10"/>
      <c r="H931" s="10"/>
      <c r="J931" s="10"/>
      <c r="L931" s="10"/>
      <c r="N931" s="10"/>
      <c r="P931" s="10"/>
      <c r="R931" s="10"/>
    </row>
    <row r="932" spans="1:18" s="9" customFormat="1">
      <c r="A932" s="10"/>
      <c r="D932" s="10"/>
      <c r="F932" s="10"/>
      <c r="H932" s="10"/>
      <c r="J932" s="10"/>
      <c r="L932" s="10"/>
      <c r="N932" s="10"/>
      <c r="P932" s="10"/>
      <c r="R932" s="10"/>
    </row>
    <row r="933" spans="1:18" s="9" customFormat="1">
      <c r="A933" s="10"/>
      <c r="D933" s="10"/>
      <c r="F933" s="10"/>
      <c r="H933" s="10"/>
      <c r="J933" s="10"/>
      <c r="L933" s="10"/>
      <c r="N933" s="10"/>
      <c r="P933" s="10"/>
      <c r="R933" s="10"/>
    </row>
    <row r="934" spans="1:18" s="9" customFormat="1">
      <c r="A934" s="10"/>
      <c r="D934" s="10"/>
      <c r="F934" s="10"/>
      <c r="H934" s="10"/>
      <c r="J934" s="10"/>
      <c r="L934" s="10"/>
      <c r="N934" s="10"/>
      <c r="P934" s="10"/>
      <c r="R934" s="10"/>
    </row>
    <row r="935" spans="1:18" s="9" customFormat="1">
      <c r="A935" s="10"/>
      <c r="D935" s="10"/>
      <c r="F935" s="10"/>
      <c r="H935" s="10"/>
      <c r="J935" s="10"/>
      <c r="L935" s="10"/>
      <c r="N935" s="10"/>
      <c r="P935" s="10"/>
      <c r="R935" s="10"/>
    </row>
    <row r="936" spans="1:18" s="9" customFormat="1">
      <c r="A936" s="10"/>
      <c r="D936" s="10"/>
      <c r="F936" s="10"/>
      <c r="H936" s="10"/>
      <c r="J936" s="10"/>
      <c r="L936" s="10"/>
      <c r="N936" s="10"/>
      <c r="P936" s="10"/>
      <c r="R936" s="10"/>
    </row>
    <row r="937" spans="1:18" s="9" customFormat="1">
      <c r="A937" s="10"/>
      <c r="D937" s="10"/>
      <c r="F937" s="10"/>
      <c r="H937" s="10"/>
      <c r="J937" s="10"/>
      <c r="L937" s="10"/>
      <c r="N937" s="10"/>
      <c r="P937" s="10"/>
      <c r="R937" s="10"/>
    </row>
    <row r="938" spans="1:18" s="9" customFormat="1">
      <c r="A938" s="10"/>
      <c r="D938" s="10"/>
      <c r="F938" s="10"/>
      <c r="H938" s="10"/>
      <c r="J938" s="10"/>
      <c r="L938" s="10"/>
      <c r="N938" s="10"/>
      <c r="P938" s="10"/>
      <c r="R938" s="10"/>
    </row>
    <row r="939" spans="1:18" s="9" customFormat="1">
      <c r="A939" s="10"/>
      <c r="D939" s="10"/>
      <c r="F939" s="10"/>
      <c r="H939" s="10"/>
      <c r="J939" s="10"/>
      <c r="L939" s="10"/>
      <c r="N939" s="10"/>
      <c r="P939" s="10"/>
      <c r="R939" s="10"/>
    </row>
    <row r="940" spans="1:18" s="9" customFormat="1">
      <c r="A940" s="10"/>
      <c r="D940" s="10"/>
      <c r="F940" s="10"/>
      <c r="H940" s="10"/>
      <c r="J940" s="10"/>
      <c r="L940" s="10"/>
      <c r="N940" s="10"/>
      <c r="P940" s="10"/>
      <c r="R940" s="10"/>
    </row>
    <row r="941" spans="1:18" s="9" customFormat="1">
      <c r="A941" s="10"/>
      <c r="D941" s="10"/>
      <c r="F941" s="10"/>
      <c r="H941" s="10"/>
      <c r="J941" s="10"/>
      <c r="L941" s="10"/>
      <c r="N941" s="10"/>
      <c r="P941" s="10"/>
      <c r="R941" s="10"/>
    </row>
    <row r="942" spans="1:18" s="9" customFormat="1">
      <c r="A942" s="10"/>
      <c r="D942" s="10"/>
      <c r="F942" s="10"/>
      <c r="H942" s="10"/>
      <c r="J942" s="10"/>
      <c r="L942" s="10"/>
      <c r="N942" s="10"/>
      <c r="P942" s="10"/>
      <c r="R942" s="10"/>
    </row>
    <row r="943" spans="1:18" s="9" customFormat="1">
      <c r="A943" s="10"/>
      <c r="D943" s="10"/>
      <c r="F943" s="10"/>
      <c r="H943" s="10"/>
      <c r="J943" s="10"/>
      <c r="L943" s="10"/>
      <c r="N943" s="10"/>
      <c r="P943" s="10"/>
      <c r="R943" s="10"/>
    </row>
    <row r="944" spans="1:18" s="9" customFormat="1">
      <c r="A944" s="10"/>
      <c r="D944" s="10"/>
      <c r="F944" s="10"/>
      <c r="H944" s="10"/>
      <c r="J944" s="10"/>
      <c r="L944" s="10"/>
      <c r="N944" s="10"/>
      <c r="P944" s="10"/>
      <c r="R944" s="10"/>
    </row>
    <row r="945" spans="1:18" s="9" customFormat="1">
      <c r="A945" s="10"/>
      <c r="D945" s="10"/>
      <c r="F945" s="10"/>
      <c r="H945" s="10"/>
      <c r="J945" s="10"/>
      <c r="L945" s="10"/>
      <c r="N945" s="10"/>
      <c r="P945" s="10"/>
      <c r="R945" s="10"/>
    </row>
    <row r="946" spans="1:18" s="9" customFormat="1">
      <c r="A946" s="10"/>
      <c r="D946" s="10"/>
      <c r="F946" s="10"/>
      <c r="H946" s="10"/>
      <c r="J946" s="10"/>
      <c r="L946" s="10"/>
      <c r="N946" s="10"/>
      <c r="P946" s="10"/>
      <c r="R946" s="10"/>
    </row>
    <row r="947" spans="1:18" s="9" customFormat="1">
      <c r="A947" s="10"/>
      <c r="D947" s="10"/>
      <c r="F947" s="10"/>
      <c r="H947" s="10"/>
      <c r="J947" s="10"/>
      <c r="L947" s="10"/>
      <c r="N947" s="10"/>
      <c r="P947" s="10"/>
      <c r="R947" s="10"/>
    </row>
    <row r="948" spans="1:18" s="9" customFormat="1">
      <c r="A948" s="10"/>
      <c r="D948" s="10"/>
      <c r="F948" s="10"/>
      <c r="H948" s="10"/>
      <c r="J948" s="10"/>
      <c r="L948" s="10"/>
      <c r="N948" s="10"/>
      <c r="P948" s="10"/>
      <c r="R948" s="10"/>
    </row>
    <row r="949" spans="1:18" s="9" customFormat="1">
      <c r="A949" s="10"/>
      <c r="D949" s="10"/>
      <c r="F949" s="10"/>
      <c r="H949" s="10"/>
      <c r="J949" s="10"/>
      <c r="L949" s="10"/>
      <c r="N949" s="10"/>
      <c r="P949" s="10"/>
      <c r="R949" s="10"/>
    </row>
    <row r="950" spans="1:18" s="9" customFormat="1">
      <c r="A950" s="10"/>
      <c r="D950" s="10"/>
      <c r="F950" s="10"/>
      <c r="H950" s="10"/>
      <c r="J950" s="10"/>
      <c r="L950" s="10"/>
      <c r="N950" s="10"/>
      <c r="P950" s="10"/>
      <c r="R950" s="10"/>
    </row>
    <row r="951" spans="1:18" s="9" customFormat="1">
      <c r="A951" s="10"/>
      <c r="D951" s="10"/>
      <c r="F951" s="10"/>
      <c r="H951" s="10"/>
      <c r="J951" s="10"/>
      <c r="L951" s="10"/>
      <c r="N951" s="10"/>
      <c r="P951" s="10"/>
      <c r="R951" s="10"/>
    </row>
    <row r="952" spans="1:18" s="9" customFormat="1">
      <c r="A952" s="10"/>
      <c r="D952" s="10"/>
      <c r="F952" s="10"/>
      <c r="H952" s="10"/>
      <c r="J952" s="10"/>
      <c r="L952" s="10"/>
      <c r="N952" s="10"/>
      <c r="P952" s="10"/>
      <c r="R952" s="10"/>
    </row>
    <row r="953" spans="1:18" s="9" customFormat="1">
      <c r="A953" s="10"/>
      <c r="D953" s="10"/>
      <c r="F953" s="10"/>
      <c r="H953" s="10"/>
      <c r="J953" s="10"/>
      <c r="L953" s="10"/>
      <c r="N953" s="10"/>
      <c r="P953" s="10"/>
      <c r="R953" s="10"/>
    </row>
    <row r="954" spans="1:18" s="9" customFormat="1">
      <c r="A954" s="10"/>
      <c r="D954" s="10"/>
      <c r="F954" s="10"/>
      <c r="H954" s="10"/>
      <c r="J954" s="10"/>
      <c r="L954" s="10"/>
      <c r="N954" s="10"/>
      <c r="P954" s="10"/>
      <c r="R954" s="10"/>
    </row>
    <row r="955" spans="1:18" s="9" customFormat="1">
      <c r="A955" s="10"/>
      <c r="D955" s="10"/>
      <c r="F955" s="10"/>
      <c r="H955" s="10"/>
      <c r="J955" s="10"/>
      <c r="L955" s="10"/>
      <c r="N955" s="10"/>
      <c r="P955" s="10"/>
      <c r="R955" s="10"/>
    </row>
    <row r="956" spans="1:18" s="9" customFormat="1">
      <c r="A956" s="10"/>
      <c r="D956" s="10"/>
      <c r="F956" s="10"/>
      <c r="H956" s="10"/>
      <c r="J956" s="10"/>
      <c r="L956" s="10"/>
      <c r="N956" s="10"/>
      <c r="P956" s="10"/>
      <c r="R956" s="10"/>
    </row>
    <row r="957" spans="1:18" s="9" customFormat="1">
      <c r="A957" s="10"/>
      <c r="D957" s="10"/>
      <c r="F957" s="10"/>
      <c r="H957" s="10"/>
      <c r="J957" s="10"/>
      <c r="L957" s="10"/>
      <c r="N957" s="10"/>
      <c r="P957" s="10"/>
      <c r="R957" s="10"/>
    </row>
    <row r="958" spans="1:18" s="9" customFormat="1">
      <c r="A958" s="10"/>
      <c r="D958" s="10"/>
      <c r="F958" s="10"/>
      <c r="H958" s="10"/>
      <c r="J958" s="10"/>
      <c r="L958" s="10"/>
      <c r="N958" s="10"/>
      <c r="P958" s="10"/>
      <c r="R958" s="10"/>
    </row>
    <row r="959" spans="1:18" s="9" customFormat="1">
      <c r="A959" s="10"/>
      <c r="D959" s="10"/>
      <c r="F959" s="10"/>
      <c r="H959" s="10"/>
      <c r="J959" s="10"/>
      <c r="L959" s="10"/>
      <c r="N959" s="10"/>
      <c r="P959" s="10"/>
      <c r="R959" s="10"/>
    </row>
    <row r="960" spans="1:18" s="9" customFormat="1">
      <c r="A960" s="10"/>
      <c r="D960" s="10"/>
      <c r="F960" s="10"/>
      <c r="H960" s="10"/>
      <c r="J960" s="10"/>
      <c r="L960" s="10"/>
      <c r="N960" s="10"/>
      <c r="P960" s="10"/>
      <c r="R960" s="10"/>
    </row>
    <row r="961" spans="1:18" s="9" customFormat="1">
      <c r="A961" s="10"/>
      <c r="D961" s="10"/>
      <c r="F961" s="10"/>
      <c r="H961" s="10"/>
      <c r="J961" s="10"/>
      <c r="L961" s="10"/>
      <c r="N961" s="10"/>
      <c r="P961" s="10"/>
      <c r="R961" s="10"/>
    </row>
    <row r="962" spans="1:18" s="9" customFormat="1">
      <c r="A962" s="10"/>
      <c r="D962" s="10"/>
      <c r="F962" s="10"/>
      <c r="H962" s="10"/>
      <c r="J962" s="10"/>
      <c r="L962" s="10"/>
      <c r="N962" s="10"/>
      <c r="P962" s="10"/>
      <c r="R962" s="10"/>
    </row>
    <row r="963" spans="1:18" s="9" customFormat="1">
      <c r="A963" s="10"/>
      <c r="D963" s="10"/>
      <c r="F963" s="10"/>
      <c r="H963" s="10"/>
      <c r="J963" s="10"/>
      <c r="L963" s="10"/>
      <c r="N963" s="10"/>
      <c r="P963" s="10"/>
      <c r="R963" s="10"/>
    </row>
    <row r="964" spans="1:18" s="9" customFormat="1">
      <c r="A964" s="10"/>
      <c r="D964" s="10"/>
      <c r="F964" s="10"/>
      <c r="H964" s="10"/>
      <c r="J964" s="10"/>
      <c r="L964" s="10"/>
      <c r="N964" s="10"/>
      <c r="P964" s="10"/>
      <c r="R964" s="10"/>
    </row>
    <row r="965" spans="1:18" s="9" customFormat="1">
      <c r="A965" s="10"/>
      <c r="D965" s="10"/>
      <c r="F965" s="10"/>
      <c r="H965" s="10"/>
      <c r="J965" s="10"/>
      <c r="L965" s="10"/>
      <c r="N965" s="10"/>
      <c r="P965" s="10"/>
      <c r="R965" s="10"/>
    </row>
    <row r="966" spans="1:18" s="9" customFormat="1">
      <c r="A966" s="10"/>
      <c r="D966" s="10"/>
      <c r="F966" s="10"/>
      <c r="H966" s="10"/>
      <c r="J966" s="10"/>
      <c r="L966" s="10"/>
      <c r="N966" s="10"/>
      <c r="P966" s="10"/>
      <c r="R966" s="10"/>
    </row>
    <row r="967" spans="1:18" s="9" customFormat="1">
      <c r="A967" s="10"/>
      <c r="D967" s="10"/>
      <c r="F967" s="10"/>
      <c r="H967" s="10"/>
      <c r="J967" s="10"/>
      <c r="L967" s="10"/>
      <c r="N967" s="10"/>
      <c r="P967" s="10"/>
      <c r="R967" s="10"/>
    </row>
    <row r="968" spans="1:18" s="9" customFormat="1">
      <c r="A968" s="10"/>
      <c r="D968" s="10"/>
      <c r="F968" s="10"/>
      <c r="H968" s="10"/>
      <c r="J968" s="10"/>
      <c r="L968" s="10"/>
      <c r="N968" s="10"/>
      <c r="P968" s="10"/>
      <c r="R968" s="10"/>
    </row>
    <row r="969" spans="1:18" s="9" customFormat="1">
      <c r="A969" s="10"/>
      <c r="D969" s="10"/>
      <c r="F969" s="10"/>
      <c r="H969" s="10"/>
      <c r="J969" s="10"/>
      <c r="L969" s="10"/>
      <c r="N969" s="10"/>
      <c r="P969" s="10"/>
      <c r="R969" s="10"/>
    </row>
    <row r="970" spans="1:18" s="9" customFormat="1">
      <c r="A970" s="10"/>
      <c r="D970" s="10"/>
      <c r="F970" s="10"/>
      <c r="H970" s="10"/>
      <c r="J970" s="10"/>
      <c r="L970" s="10"/>
      <c r="N970" s="10"/>
      <c r="P970" s="10"/>
      <c r="R970" s="10"/>
    </row>
    <row r="971" spans="1:18" s="9" customFormat="1">
      <c r="A971" s="10"/>
      <c r="D971" s="10"/>
      <c r="F971" s="10"/>
      <c r="H971" s="10"/>
      <c r="J971" s="10"/>
      <c r="L971" s="10"/>
      <c r="N971" s="10"/>
      <c r="P971" s="10"/>
      <c r="R971" s="10"/>
    </row>
    <row r="972" spans="1:18" s="9" customFormat="1">
      <c r="A972" s="10"/>
      <c r="D972" s="10"/>
      <c r="F972" s="10"/>
      <c r="H972" s="10"/>
      <c r="J972" s="10"/>
      <c r="L972" s="10"/>
      <c r="N972" s="10"/>
      <c r="P972" s="10"/>
      <c r="R972" s="10"/>
    </row>
    <row r="973" spans="1:18" s="9" customFormat="1">
      <c r="A973" s="10"/>
      <c r="D973" s="10"/>
      <c r="F973" s="10"/>
      <c r="H973" s="10"/>
      <c r="J973" s="10"/>
      <c r="L973" s="10"/>
      <c r="N973" s="10"/>
      <c r="P973" s="10"/>
      <c r="R973" s="10"/>
    </row>
    <row r="974" spans="1:18" s="9" customFormat="1">
      <c r="A974" s="10"/>
      <c r="D974" s="10"/>
      <c r="F974" s="10"/>
      <c r="H974" s="10"/>
      <c r="J974" s="10"/>
      <c r="L974" s="10"/>
      <c r="N974" s="10"/>
      <c r="P974" s="10"/>
      <c r="R974" s="10"/>
    </row>
    <row r="975" spans="1:18" s="9" customFormat="1">
      <c r="A975" s="10"/>
      <c r="D975" s="10"/>
      <c r="F975" s="10"/>
      <c r="H975" s="10"/>
      <c r="J975" s="10"/>
      <c r="L975" s="10"/>
      <c r="N975" s="10"/>
      <c r="P975" s="10"/>
      <c r="R975" s="10"/>
    </row>
    <row r="976" spans="1:18" s="9" customFormat="1">
      <c r="A976" s="10"/>
      <c r="D976" s="10"/>
      <c r="F976" s="10"/>
      <c r="H976" s="10"/>
      <c r="J976" s="10"/>
      <c r="L976" s="10"/>
      <c r="N976" s="10"/>
      <c r="P976" s="10"/>
      <c r="R976" s="10"/>
    </row>
    <row r="977" spans="1:18" s="9" customFormat="1">
      <c r="A977" s="10"/>
      <c r="D977" s="10"/>
      <c r="F977" s="10"/>
      <c r="H977" s="10"/>
      <c r="J977" s="10"/>
      <c r="L977" s="10"/>
      <c r="N977" s="10"/>
      <c r="P977" s="10"/>
      <c r="R977" s="10"/>
    </row>
    <row r="978" spans="1:18" s="9" customFormat="1">
      <c r="A978" s="10"/>
      <c r="D978" s="10"/>
      <c r="F978" s="10"/>
      <c r="H978" s="10"/>
      <c r="J978" s="10"/>
      <c r="L978" s="10"/>
      <c r="N978" s="10"/>
      <c r="P978" s="10"/>
      <c r="R978" s="10"/>
    </row>
    <row r="979" spans="1:18" s="9" customFormat="1">
      <c r="A979" s="10"/>
      <c r="D979" s="10"/>
      <c r="F979" s="10"/>
      <c r="H979" s="10"/>
      <c r="J979" s="10"/>
      <c r="L979" s="10"/>
      <c r="N979" s="10"/>
      <c r="P979" s="10"/>
      <c r="R979" s="10"/>
    </row>
    <row r="980" spans="1:18" s="9" customFormat="1">
      <c r="A980" s="10"/>
      <c r="D980" s="10"/>
      <c r="F980" s="10"/>
      <c r="H980" s="10"/>
      <c r="J980" s="10"/>
      <c r="L980" s="10"/>
      <c r="N980" s="10"/>
      <c r="P980" s="10"/>
      <c r="R980" s="10"/>
    </row>
    <row r="981" spans="1:18" s="9" customFormat="1">
      <c r="A981" s="10"/>
      <c r="D981" s="10"/>
      <c r="F981" s="10"/>
      <c r="H981" s="10"/>
      <c r="J981" s="10"/>
      <c r="L981" s="10"/>
      <c r="N981" s="10"/>
      <c r="P981" s="10"/>
      <c r="R981" s="10"/>
    </row>
    <row r="982" spans="1:18" s="9" customFormat="1">
      <c r="A982" s="10"/>
      <c r="D982" s="10"/>
      <c r="F982" s="10"/>
      <c r="H982" s="10"/>
      <c r="J982" s="10"/>
      <c r="L982" s="10"/>
      <c r="N982" s="10"/>
      <c r="P982" s="10"/>
      <c r="R982" s="10"/>
    </row>
    <row r="983" spans="1:18" s="9" customFormat="1">
      <c r="A983" s="10"/>
      <c r="D983" s="10"/>
      <c r="F983" s="10"/>
      <c r="H983" s="10"/>
      <c r="J983" s="10"/>
      <c r="L983" s="10"/>
      <c r="N983" s="10"/>
      <c r="P983" s="10"/>
      <c r="R983" s="10"/>
    </row>
    <row r="984" spans="1:18" s="9" customFormat="1">
      <c r="A984" s="10"/>
      <c r="D984" s="10"/>
      <c r="F984" s="10"/>
      <c r="H984" s="10"/>
      <c r="J984" s="10"/>
      <c r="L984" s="10"/>
      <c r="N984" s="10"/>
      <c r="P984" s="10"/>
      <c r="R984" s="10"/>
    </row>
    <row r="985" spans="1:18" s="9" customFormat="1">
      <c r="A985" s="10"/>
      <c r="D985" s="10"/>
      <c r="F985" s="10"/>
      <c r="H985" s="10"/>
      <c r="J985" s="10"/>
      <c r="L985" s="10"/>
      <c r="N985" s="10"/>
      <c r="P985" s="10"/>
      <c r="R985" s="10"/>
    </row>
    <row r="986" spans="1:18" s="9" customFormat="1">
      <c r="A986" s="10"/>
      <c r="D986" s="10"/>
      <c r="F986" s="10"/>
      <c r="H986" s="10"/>
      <c r="J986" s="10"/>
      <c r="L986" s="10"/>
      <c r="N986" s="10"/>
      <c r="P986" s="10"/>
      <c r="R986" s="10"/>
    </row>
    <row r="987" spans="1:18" s="9" customFormat="1">
      <c r="A987" s="10"/>
      <c r="D987" s="10"/>
      <c r="F987" s="10"/>
      <c r="H987" s="10"/>
      <c r="J987" s="10"/>
      <c r="L987" s="10"/>
      <c r="N987" s="10"/>
      <c r="P987" s="10"/>
      <c r="R987" s="10"/>
    </row>
    <row r="988" spans="1:18" s="9" customFormat="1">
      <c r="A988" s="10"/>
      <c r="D988" s="10"/>
      <c r="F988" s="10"/>
      <c r="H988" s="10"/>
      <c r="J988" s="10"/>
      <c r="L988" s="10"/>
      <c r="N988" s="10"/>
      <c r="P988" s="10"/>
      <c r="R988" s="10"/>
    </row>
    <row r="989" spans="1:18" s="9" customFormat="1">
      <c r="A989" s="10"/>
      <c r="D989" s="10"/>
      <c r="F989" s="10"/>
      <c r="H989" s="10"/>
      <c r="J989" s="10"/>
      <c r="L989" s="10"/>
      <c r="N989" s="10"/>
      <c r="P989" s="10"/>
      <c r="R989" s="10"/>
    </row>
    <row r="990" spans="1:18" s="9" customFormat="1">
      <c r="A990" s="10"/>
      <c r="D990" s="10"/>
      <c r="F990" s="10"/>
      <c r="H990" s="10"/>
      <c r="J990" s="10"/>
      <c r="L990" s="10"/>
      <c r="N990" s="10"/>
      <c r="P990" s="10"/>
      <c r="R990" s="10"/>
    </row>
    <row r="991" spans="1:18" s="9" customFormat="1">
      <c r="A991" s="10"/>
      <c r="D991" s="10"/>
      <c r="F991" s="10"/>
      <c r="H991" s="10"/>
      <c r="J991" s="10"/>
      <c r="L991" s="10"/>
      <c r="N991" s="10"/>
      <c r="P991" s="10"/>
      <c r="R991" s="10"/>
    </row>
    <row r="992" spans="1:18" s="9" customFormat="1">
      <c r="A992" s="10"/>
      <c r="D992" s="10"/>
      <c r="F992" s="10"/>
      <c r="H992" s="10"/>
      <c r="J992" s="10"/>
      <c r="L992" s="10"/>
      <c r="N992" s="10"/>
      <c r="P992" s="10"/>
      <c r="R992" s="10"/>
    </row>
    <row r="993" spans="1:18" s="9" customFormat="1">
      <c r="A993" s="10"/>
      <c r="D993" s="10"/>
      <c r="F993" s="10"/>
      <c r="H993" s="10"/>
      <c r="J993" s="10"/>
      <c r="L993" s="10"/>
      <c r="N993" s="10"/>
      <c r="P993" s="10"/>
      <c r="R993" s="10"/>
    </row>
    <row r="994" spans="1:18" s="9" customFormat="1">
      <c r="A994" s="10"/>
      <c r="D994" s="10"/>
      <c r="F994" s="10"/>
      <c r="H994" s="10"/>
      <c r="J994" s="10"/>
      <c r="L994" s="10"/>
      <c r="N994" s="10"/>
      <c r="P994" s="10"/>
      <c r="R994" s="10"/>
    </row>
    <row r="995" spans="1:18" s="9" customFormat="1">
      <c r="A995" s="10"/>
      <c r="D995" s="10"/>
      <c r="F995" s="10"/>
      <c r="H995" s="10"/>
      <c r="J995" s="10"/>
      <c r="L995" s="10"/>
      <c r="N995" s="10"/>
      <c r="P995" s="10"/>
      <c r="R995" s="10"/>
    </row>
    <row r="996" spans="1:18" s="9" customFormat="1">
      <c r="A996" s="10"/>
      <c r="D996" s="10"/>
      <c r="F996" s="10"/>
      <c r="H996" s="10"/>
      <c r="J996" s="10"/>
      <c r="L996" s="10"/>
      <c r="N996" s="10"/>
      <c r="P996" s="10"/>
      <c r="R996" s="10"/>
    </row>
    <row r="997" spans="1:18" s="9" customFormat="1">
      <c r="A997" s="10"/>
      <c r="D997" s="10"/>
      <c r="F997" s="10"/>
      <c r="H997" s="10"/>
      <c r="J997" s="10"/>
      <c r="L997" s="10"/>
      <c r="N997" s="10"/>
      <c r="P997" s="10"/>
      <c r="R997" s="10"/>
    </row>
    <row r="998" spans="1:18" s="9" customFormat="1">
      <c r="A998" s="10"/>
      <c r="D998" s="10"/>
      <c r="F998" s="10"/>
      <c r="H998" s="10"/>
      <c r="J998" s="10"/>
      <c r="L998" s="10"/>
      <c r="N998" s="10"/>
      <c r="P998" s="10"/>
      <c r="R998" s="10"/>
    </row>
    <row r="999" spans="1:18" s="9" customFormat="1">
      <c r="A999" s="10"/>
      <c r="D999" s="10"/>
      <c r="F999" s="10"/>
      <c r="H999" s="10"/>
      <c r="J999" s="10"/>
      <c r="L999" s="10"/>
      <c r="N999" s="10"/>
      <c r="P999" s="10"/>
      <c r="R999" s="10"/>
    </row>
    <row r="1000" spans="1:18" s="9" customFormat="1">
      <c r="A1000" s="10"/>
      <c r="D1000" s="10"/>
      <c r="F1000" s="10"/>
      <c r="H1000" s="10"/>
      <c r="J1000" s="10"/>
      <c r="L1000" s="10"/>
      <c r="N1000" s="10"/>
      <c r="P1000" s="10"/>
      <c r="R1000" s="10"/>
    </row>
    <row r="1001" spans="1:18" s="9" customFormat="1">
      <c r="A1001" s="10"/>
      <c r="D1001" s="10"/>
      <c r="F1001" s="10"/>
      <c r="H1001" s="10"/>
      <c r="J1001" s="10"/>
      <c r="L1001" s="10"/>
      <c r="N1001" s="10"/>
      <c r="P1001" s="10"/>
      <c r="R1001" s="10"/>
    </row>
    <row r="1002" spans="1:18" s="9" customFormat="1">
      <c r="A1002" s="10"/>
      <c r="D1002" s="10"/>
      <c r="F1002" s="10"/>
      <c r="H1002" s="10"/>
      <c r="J1002" s="10"/>
      <c r="L1002" s="10"/>
      <c r="N1002" s="10"/>
      <c r="P1002" s="10"/>
      <c r="R1002" s="10"/>
    </row>
    <row r="1003" spans="1:18" s="9" customFormat="1">
      <c r="A1003" s="10"/>
      <c r="D1003" s="10"/>
      <c r="F1003" s="10"/>
      <c r="H1003" s="10"/>
      <c r="J1003" s="10"/>
      <c r="L1003" s="10"/>
      <c r="N1003" s="10"/>
      <c r="P1003" s="10"/>
      <c r="R1003" s="10"/>
    </row>
    <row r="1004" spans="1:18" s="9" customFormat="1">
      <c r="A1004" s="10"/>
      <c r="D1004" s="10"/>
      <c r="F1004" s="10"/>
      <c r="H1004" s="10"/>
      <c r="J1004" s="10"/>
      <c r="L1004" s="10"/>
      <c r="N1004" s="10"/>
      <c r="P1004" s="10"/>
      <c r="R1004" s="10"/>
    </row>
    <row r="1005" spans="1:18" s="9" customFormat="1">
      <c r="A1005" s="10"/>
      <c r="D1005" s="10"/>
      <c r="F1005" s="10"/>
      <c r="H1005" s="10"/>
      <c r="J1005" s="10"/>
      <c r="L1005" s="10"/>
      <c r="N1005" s="10"/>
      <c r="P1005" s="10"/>
      <c r="R1005" s="10"/>
    </row>
    <row r="1006" spans="1:18" s="9" customFormat="1">
      <c r="A1006" s="10"/>
      <c r="D1006" s="10"/>
      <c r="F1006" s="10"/>
      <c r="H1006" s="10"/>
      <c r="J1006" s="10"/>
      <c r="L1006" s="10"/>
      <c r="N1006" s="10"/>
      <c r="P1006" s="10"/>
      <c r="R1006" s="10"/>
    </row>
    <row r="1007" spans="1:18" s="9" customFormat="1">
      <c r="A1007" s="10"/>
      <c r="D1007" s="10"/>
      <c r="F1007" s="10"/>
      <c r="H1007" s="10"/>
      <c r="J1007" s="10"/>
      <c r="L1007" s="10"/>
      <c r="N1007" s="10"/>
      <c r="P1007" s="10"/>
      <c r="R1007" s="10"/>
    </row>
    <row r="1008" spans="1:18" s="9" customFormat="1">
      <c r="A1008" s="10"/>
      <c r="D1008" s="10"/>
      <c r="F1008" s="10"/>
      <c r="H1008" s="10"/>
      <c r="J1008" s="10"/>
      <c r="L1008" s="10"/>
      <c r="N1008" s="10"/>
      <c r="P1008" s="10"/>
      <c r="R1008" s="10"/>
    </row>
    <row r="1009" spans="1:18" s="9" customFormat="1">
      <c r="A1009" s="10"/>
      <c r="D1009" s="10"/>
      <c r="F1009" s="10"/>
      <c r="H1009" s="10"/>
      <c r="J1009" s="10"/>
      <c r="L1009" s="10"/>
      <c r="N1009" s="10"/>
      <c r="P1009" s="10"/>
      <c r="R1009" s="10"/>
    </row>
    <row r="1010" spans="1:18" s="9" customFormat="1">
      <c r="A1010" s="10"/>
      <c r="D1010" s="10"/>
      <c r="F1010" s="10"/>
      <c r="H1010" s="10"/>
      <c r="J1010" s="10"/>
      <c r="L1010" s="10"/>
      <c r="N1010" s="10"/>
      <c r="P1010" s="10"/>
      <c r="R1010" s="10"/>
    </row>
    <row r="1011" spans="1:18" s="9" customFormat="1">
      <c r="A1011" s="10"/>
      <c r="D1011" s="10"/>
      <c r="F1011" s="10"/>
      <c r="H1011" s="10"/>
      <c r="J1011" s="10"/>
      <c r="L1011" s="10"/>
      <c r="N1011" s="10"/>
      <c r="P1011" s="10"/>
      <c r="R1011" s="10"/>
    </row>
    <row r="1012" spans="1:18" s="9" customFormat="1">
      <c r="A1012" s="10"/>
      <c r="D1012" s="10"/>
      <c r="F1012" s="10"/>
      <c r="H1012" s="10"/>
      <c r="J1012" s="10"/>
      <c r="L1012" s="10"/>
      <c r="N1012" s="10"/>
      <c r="P1012" s="10"/>
      <c r="R1012" s="10"/>
    </row>
    <row r="1013" spans="1:18" s="9" customFormat="1">
      <c r="A1013" s="10"/>
      <c r="D1013" s="10"/>
      <c r="F1013" s="10"/>
      <c r="H1013" s="10"/>
      <c r="J1013" s="10"/>
      <c r="L1013" s="10"/>
      <c r="N1013" s="10"/>
      <c r="P1013" s="10"/>
      <c r="R1013" s="10"/>
    </row>
    <row r="1014" spans="1:18" s="9" customFormat="1">
      <c r="A1014" s="10"/>
      <c r="D1014" s="10"/>
      <c r="F1014" s="10"/>
      <c r="H1014" s="10"/>
      <c r="J1014" s="10"/>
      <c r="L1014" s="10"/>
      <c r="N1014" s="10"/>
      <c r="P1014" s="10"/>
      <c r="R1014" s="10"/>
    </row>
    <row r="1015" spans="1:18" s="9" customFormat="1">
      <c r="A1015" s="10"/>
      <c r="D1015" s="10"/>
      <c r="F1015" s="10"/>
      <c r="H1015" s="10"/>
      <c r="J1015" s="10"/>
      <c r="L1015" s="10"/>
      <c r="N1015" s="10"/>
      <c r="P1015" s="10"/>
      <c r="R1015" s="10"/>
    </row>
    <row r="1016" spans="1:18" s="9" customFormat="1">
      <c r="A1016" s="10"/>
      <c r="D1016" s="10"/>
      <c r="F1016" s="10"/>
      <c r="H1016" s="10"/>
      <c r="J1016" s="10"/>
      <c r="L1016" s="10"/>
      <c r="N1016" s="10"/>
      <c r="P1016" s="10"/>
      <c r="R1016" s="10"/>
    </row>
    <row r="1017" spans="1:18" s="9" customFormat="1">
      <c r="A1017" s="10"/>
      <c r="D1017" s="10"/>
      <c r="F1017" s="10"/>
      <c r="H1017" s="10"/>
      <c r="J1017" s="10"/>
      <c r="L1017" s="10"/>
      <c r="N1017" s="10"/>
      <c r="P1017" s="10"/>
      <c r="R1017" s="10"/>
    </row>
    <row r="1018" spans="1:18" s="9" customFormat="1">
      <c r="A1018" s="10"/>
      <c r="D1018" s="10"/>
      <c r="F1018" s="10"/>
      <c r="H1018" s="10"/>
      <c r="J1018" s="10"/>
      <c r="L1018" s="10"/>
      <c r="N1018" s="10"/>
      <c r="P1018" s="10"/>
      <c r="R1018" s="10"/>
    </row>
    <row r="1019" spans="1:18" s="9" customFormat="1">
      <c r="A1019" s="10"/>
      <c r="D1019" s="10"/>
      <c r="F1019" s="10"/>
      <c r="H1019" s="10"/>
      <c r="J1019" s="10"/>
      <c r="L1019" s="10"/>
      <c r="N1019" s="10"/>
      <c r="P1019" s="10"/>
      <c r="R1019" s="10"/>
    </row>
    <row r="1020" spans="1:18" s="9" customFormat="1">
      <c r="A1020" s="10"/>
      <c r="D1020" s="10"/>
      <c r="F1020" s="10"/>
      <c r="H1020" s="10"/>
      <c r="J1020" s="10"/>
      <c r="L1020" s="10"/>
      <c r="N1020" s="10"/>
      <c r="P1020" s="10"/>
      <c r="R1020" s="10"/>
    </row>
    <row r="1021" spans="1:18" s="9" customFormat="1">
      <c r="A1021" s="10"/>
      <c r="D1021" s="10"/>
      <c r="F1021" s="10"/>
      <c r="H1021" s="10"/>
      <c r="J1021" s="10"/>
      <c r="L1021" s="10"/>
      <c r="N1021" s="10"/>
      <c r="P1021" s="10"/>
      <c r="R1021" s="10"/>
    </row>
    <row r="1022" spans="1:18" s="9" customFormat="1">
      <c r="A1022" s="10"/>
      <c r="D1022" s="10"/>
      <c r="F1022" s="10"/>
      <c r="H1022" s="10"/>
      <c r="J1022" s="10"/>
      <c r="L1022" s="10"/>
      <c r="N1022" s="10"/>
      <c r="P1022" s="10"/>
      <c r="R1022" s="10"/>
    </row>
    <row r="1023" spans="1:18" s="9" customFormat="1">
      <c r="A1023" s="10"/>
      <c r="D1023" s="10"/>
      <c r="F1023" s="10"/>
      <c r="H1023" s="10"/>
      <c r="J1023" s="10"/>
      <c r="L1023" s="10"/>
      <c r="N1023" s="10"/>
      <c r="P1023" s="10"/>
      <c r="R1023" s="10"/>
    </row>
    <row r="1024" spans="1:18" s="9" customFormat="1">
      <c r="A1024" s="10"/>
      <c r="D1024" s="10"/>
      <c r="F1024" s="10"/>
      <c r="H1024" s="10"/>
      <c r="J1024" s="10"/>
      <c r="L1024" s="10"/>
      <c r="N1024" s="10"/>
      <c r="P1024" s="10"/>
      <c r="R1024" s="10"/>
    </row>
    <row r="1025" spans="1:18" s="9" customFormat="1">
      <c r="A1025" s="10"/>
      <c r="D1025" s="10"/>
      <c r="F1025" s="10"/>
      <c r="H1025" s="10"/>
      <c r="J1025" s="10"/>
      <c r="L1025" s="10"/>
      <c r="N1025" s="10"/>
      <c r="P1025" s="10"/>
      <c r="R1025" s="10"/>
    </row>
    <row r="1026" spans="1:18" s="9" customFormat="1">
      <c r="A1026" s="10"/>
      <c r="D1026" s="10"/>
      <c r="F1026" s="10"/>
      <c r="H1026" s="10"/>
      <c r="J1026" s="10"/>
      <c r="L1026" s="10"/>
      <c r="N1026" s="10"/>
      <c r="P1026" s="10"/>
      <c r="R1026" s="10"/>
    </row>
    <row r="1027" spans="1:18" s="9" customFormat="1">
      <c r="A1027" s="10"/>
      <c r="D1027" s="10"/>
      <c r="F1027" s="10"/>
      <c r="H1027" s="10"/>
      <c r="J1027" s="10"/>
      <c r="L1027" s="10"/>
      <c r="N1027" s="10"/>
      <c r="P1027" s="10"/>
      <c r="R1027" s="10"/>
    </row>
    <row r="1028" spans="1:18" s="9" customFormat="1">
      <c r="A1028" s="10"/>
      <c r="D1028" s="10"/>
      <c r="F1028" s="10"/>
      <c r="H1028" s="10"/>
      <c r="J1028" s="10"/>
      <c r="L1028" s="10"/>
      <c r="N1028" s="10"/>
      <c r="P1028" s="10"/>
      <c r="R1028" s="10"/>
    </row>
    <row r="1029" spans="1:18" s="9" customFormat="1">
      <c r="A1029" s="10"/>
      <c r="D1029" s="10"/>
      <c r="F1029" s="10"/>
      <c r="H1029" s="10"/>
      <c r="J1029" s="10"/>
      <c r="L1029" s="10"/>
      <c r="N1029" s="10"/>
      <c r="P1029" s="10"/>
      <c r="R1029" s="10"/>
    </row>
    <row r="1030" spans="1:18" s="9" customFormat="1">
      <c r="A1030" s="10"/>
      <c r="D1030" s="10"/>
      <c r="F1030" s="10"/>
      <c r="H1030" s="10"/>
      <c r="J1030" s="10"/>
      <c r="L1030" s="10"/>
      <c r="N1030" s="10"/>
      <c r="P1030" s="10"/>
      <c r="R1030" s="10"/>
    </row>
    <row r="1031" spans="1:18" s="9" customFormat="1">
      <c r="A1031" s="10"/>
      <c r="D1031" s="10"/>
      <c r="F1031" s="10"/>
      <c r="H1031" s="10"/>
      <c r="J1031" s="10"/>
      <c r="L1031" s="10"/>
      <c r="N1031" s="10"/>
      <c r="P1031" s="10"/>
      <c r="R1031" s="10"/>
    </row>
    <row r="1032" spans="1:18" s="9" customFormat="1">
      <c r="A1032" s="10"/>
      <c r="D1032" s="10"/>
      <c r="F1032" s="10"/>
      <c r="H1032" s="10"/>
      <c r="J1032" s="10"/>
      <c r="L1032" s="10"/>
      <c r="N1032" s="10"/>
      <c r="P1032" s="10"/>
      <c r="R1032" s="10"/>
    </row>
    <row r="1033" spans="1:18" s="9" customFormat="1">
      <c r="A1033" s="10"/>
      <c r="D1033" s="10"/>
      <c r="F1033" s="10"/>
      <c r="H1033" s="10"/>
      <c r="J1033" s="10"/>
      <c r="L1033" s="10"/>
      <c r="N1033" s="10"/>
      <c r="P1033" s="10"/>
      <c r="R1033" s="10"/>
    </row>
    <row r="1034" spans="1:18" s="9" customFormat="1">
      <c r="A1034" s="10"/>
      <c r="D1034" s="10"/>
      <c r="F1034" s="10"/>
      <c r="H1034" s="10"/>
      <c r="J1034" s="10"/>
      <c r="L1034" s="10"/>
      <c r="N1034" s="10"/>
      <c r="P1034" s="10"/>
      <c r="R1034" s="10"/>
    </row>
    <row r="1035" spans="1:18" s="9" customFormat="1">
      <c r="A1035" s="10"/>
      <c r="D1035" s="10"/>
      <c r="F1035" s="10"/>
      <c r="H1035" s="10"/>
      <c r="J1035" s="10"/>
      <c r="L1035" s="10"/>
      <c r="N1035" s="10"/>
      <c r="P1035" s="10"/>
      <c r="R1035" s="10"/>
    </row>
    <row r="1036" spans="1:18" s="9" customFormat="1">
      <c r="A1036" s="10"/>
      <c r="D1036" s="10"/>
      <c r="F1036" s="10"/>
      <c r="H1036" s="10"/>
      <c r="J1036" s="10"/>
      <c r="L1036" s="10"/>
      <c r="N1036" s="10"/>
      <c r="P1036" s="10"/>
      <c r="R1036" s="10"/>
    </row>
    <row r="1037" spans="1:18" s="9" customFormat="1">
      <c r="A1037" s="10"/>
      <c r="D1037" s="10"/>
      <c r="F1037" s="10"/>
      <c r="H1037" s="10"/>
      <c r="J1037" s="10"/>
      <c r="L1037" s="10"/>
      <c r="N1037" s="10"/>
      <c r="P1037" s="10"/>
      <c r="R1037" s="10"/>
    </row>
    <row r="1038" spans="1:18" s="9" customFormat="1">
      <c r="A1038" s="10"/>
      <c r="D1038" s="10"/>
      <c r="F1038" s="10"/>
      <c r="H1038" s="10"/>
      <c r="J1038" s="10"/>
      <c r="L1038" s="10"/>
      <c r="N1038" s="10"/>
      <c r="P1038" s="10"/>
      <c r="R1038" s="10"/>
    </row>
    <row r="1039" spans="1:18" s="9" customFormat="1">
      <c r="A1039" s="10"/>
      <c r="D1039" s="10"/>
      <c r="F1039" s="10"/>
      <c r="H1039" s="10"/>
      <c r="J1039" s="10"/>
      <c r="L1039" s="10"/>
      <c r="N1039" s="10"/>
      <c r="P1039" s="10"/>
      <c r="R1039" s="10"/>
    </row>
    <row r="1040" spans="1:18" s="9" customFormat="1">
      <c r="A1040" s="10"/>
      <c r="D1040" s="10"/>
      <c r="F1040" s="10"/>
      <c r="H1040" s="10"/>
      <c r="J1040" s="10"/>
      <c r="L1040" s="10"/>
      <c r="N1040" s="10"/>
      <c r="P1040" s="10"/>
      <c r="R1040" s="10"/>
    </row>
    <row r="1041" spans="1:18" s="9" customFormat="1">
      <c r="A1041" s="10"/>
      <c r="D1041" s="10"/>
      <c r="F1041" s="10"/>
      <c r="H1041" s="10"/>
      <c r="J1041" s="10"/>
      <c r="L1041" s="10"/>
      <c r="N1041" s="10"/>
      <c r="P1041" s="10"/>
      <c r="R1041" s="10"/>
    </row>
    <row r="1042" spans="1:18" s="9" customFormat="1">
      <c r="A1042" s="10"/>
      <c r="D1042" s="10"/>
      <c r="F1042" s="10"/>
      <c r="H1042" s="10"/>
      <c r="J1042" s="10"/>
      <c r="L1042" s="10"/>
      <c r="N1042" s="10"/>
      <c r="P1042" s="10"/>
      <c r="R1042" s="10"/>
    </row>
    <row r="1043" spans="1:18" s="9" customFormat="1">
      <c r="A1043" s="10"/>
      <c r="D1043" s="10"/>
      <c r="F1043" s="10"/>
      <c r="H1043" s="10"/>
      <c r="J1043" s="10"/>
      <c r="L1043" s="10"/>
      <c r="N1043" s="10"/>
      <c r="P1043" s="10"/>
      <c r="R1043" s="10"/>
    </row>
    <row r="1044" spans="1:18" s="9" customFormat="1">
      <c r="A1044" s="10"/>
      <c r="D1044" s="10"/>
      <c r="F1044" s="10"/>
      <c r="H1044" s="10"/>
      <c r="J1044" s="10"/>
      <c r="L1044" s="10"/>
      <c r="N1044" s="10"/>
      <c r="P1044" s="10"/>
      <c r="R1044" s="10"/>
    </row>
    <row r="1045" spans="1:18" s="9" customFormat="1">
      <c r="A1045" s="10"/>
      <c r="D1045" s="10"/>
      <c r="F1045" s="10"/>
      <c r="H1045" s="10"/>
      <c r="J1045" s="10"/>
      <c r="L1045" s="10"/>
      <c r="N1045" s="10"/>
      <c r="P1045" s="10"/>
      <c r="R1045" s="10"/>
    </row>
    <row r="1046" spans="1:18" s="9" customFormat="1">
      <c r="A1046" s="10"/>
      <c r="D1046" s="10"/>
      <c r="F1046" s="10"/>
      <c r="H1046" s="10"/>
      <c r="J1046" s="10"/>
      <c r="L1046" s="10"/>
      <c r="N1046" s="10"/>
      <c r="P1046" s="10"/>
      <c r="R1046" s="10"/>
    </row>
    <row r="1047" spans="1:18" s="9" customFormat="1">
      <c r="A1047" s="10"/>
      <c r="D1047" s="10"/>
      <c r="F1047" s="10"/>
      <c r="H1047" s="10"/>
      <c r="J1047" s="10"/>
      <c r="L1047" s="10"/>
      <c r="N1047" s="10"/>
      <c r="P1047" s="10"/>
      <c r="R1047" s="10"/>
    </row>
    <row r="1048" spans="1:18" s="9" customFormat="1">
      <c r="A1048" s="10"/>
      <c r="D1048" s="10"/>
      <c r="F1048" s="10"/>
      <c r="H1048" s="10"/>
      <c r="J1048" s="10"/>
      <c r="L1048" s="10"/>
      <c r="N1048" s="10"/>
      <c r="P1048" s="10"/>
      <c r="R1048" s="10"/>
    </row>
    <row r="1049" spans="1:18" s="9" customFormat="1">
      <c r="A1049" s="10"/>
      <c r="D1049" s="10"/>
      <c r="F1049" s="10"/>
      <c r="H1049" s="10"/>
      <c r="J1049" s="10"/>
      <c r="L1049" s="10"/>
      <c r="N1049" s="10"/>
      <c r="P1049" s="10"/>
      <c r="R1049" s="10"/>
    </row>
    <row r="1050" spans="1:18" s="9" customFormat="1">
      <c r="A1050" s="10"/>
      <c r="D1050" s="10"/>
      <c r="F1050" s="10"/>
      <c r="H1050" s="10"/>
      <c r="J1050" s="10"/>
      <c r="L1050" s="10"/>
      <c r="N1050" s="10"/>
      <c r="P1050" s="10"/>
      <c r="R1050" s="10"/>
    </row>
    <row r="1051" spans="1:18" s="9" customFormat="1">
      <c r="A1051" s="10"/>
      <c r="D1051" s="10"/>
      <c r="F1051" s="10"/>
      <c r="H1051" s="10"/>
      <c r="J1051" s="10"/>
      <c r="L1051" s="10"/>
      <c r="N1051" s="10"/>
      <c r="P1051" s="10"/>
      <c r="R1051" s="10"/>
    </row>
    <row r="1052" spans="1:18" s="9" customFormat="1">
      <c r="A1052" s="10"/>
      <c r="D1052" s="10"/>
      <c r="F1052" s="10"/>
      <c r="H1052" s="10"/>
      <c r="J1052" s="10"/>
      <c r="L1052" s="10"/>
      <c r="N1052" s="10"/>
      <c r="P1052" s="10"/>
      <c r="R1052" s="10"/>
    </row>
    <row r="1053" spans="1:18" s="9" customFormat="1">
      <c r="A1053" s="10"/>
      <c r="D1053" s="10"/>
      <c r="F1053" s="10"/>
      <c r="H1053" s="10"/>
      <c r="J1053" s="10"/>
      <c r="L1053" s="10"/>
      <c r="N1053" s="10"/>
      <c r="P1053" s="10"/>
      <c r="R1053" s="10"/>
    </row>
    <row r="1054" spans="1:18" s="9" customFormat="1">
      <c r="A1054" s="10"/>
      <c r="D1054" s="10"/>
      <c r="F1054" s="10"/>
      <c r="H1054" s="10"/>
      <c r="J1054" s="10"/>
      <c r="L1054" s="10"/>
      <c r="N1054" s="10"/>
      <c r="P1054" s="10"/>
      <c r="R1054" s="10"/>
    </row>
    <row r="1055" spans="1:18" s="9" customFormat="1">
      <c r="A1055" s="10"/>
      <c r="D1055" s="10"/>
      <c r="F1055" s="10"/>
      <c r="H1055" s="10"/>
      <c r="J1055" s="10"/>
      <c r="L1055" s="10"/>
      <c r="N1055" s="10"/>
      <c r="P1055" s="10"/>
      <c r="R1055" s="10"/>
    </row>
    <row r="1056" spans="1:18" s="9" customFormat="1">
      <c r="A1056" s="10"/>
      <c r="D1056" s="10"/>
      <c r="F1056" s="10"/>
      <c r="H1056" s="10"/>
      <c r="J1056" s="10"/>
      <c r="L1056" s="10"/>
      <c r="N1056" s="10"/>
      <c r="P1056" s="10"/>
      <c r="R1056" s="10"/>
    </row>
    <row r="1057" spans="1:18" s="9" customFormat="1">
      <c r="A1057" s="10"/>
      <c r="D1057" s="10"/>
      <c r="F1057" s="10"/>
      <c r="H1057" s="10"/>
      <c r="J1057" s="10"/>
      <c r="L1057" s="10"/>
      <c r="N1057" s="10"/>
      <c r="P1057" s="10"/>
      <c r="R1057" s="10"/>
    </row>
    <row r="1058" spans="1:18" s="9" customFormat="1">
      <c r="A1058" s="10"/>
      <c r="D1058" s="10"/>
      <c r="F1058" s="10"/>
      <c r="H1058" s="10"/>
      <c r="J1058" s="10"/>
      <c r="L1058" s="10"/>
      <c r="N1058" s="10"/>
      <c r="P1058" s="10"/>
      <c r="R1058" s="10"/>
    </row>
    <row r="1059" spans="1:18" s="9" customFormat="1">
      <c r="A1059" s="10"/>
      <c r="D1059" s="10"/>
      <c r="F1059" s="10"/>
      <c r="H1059" s="10"/>
      <c r="J1059" s="10"/>
      <c r="L1059" s="10"/>
      <c r="N1059" s="10"/>
      <c r="P1059" s="10"/>
      <c r="R1059" s="10"/>
    </row>
    <row r="1060" spans="1:18" s="9" customFormat="1">
      <c r="A1060" s="10"/>
      <c r="D1060" s="10"/>
      <c r="F1060" s="10"/>
      <c r="H1060" s="10"/>
      <c r="J1060" s="10"/>
      <c r="L1060" s="10"/>
      <c r="N1060" s="10"/>
      <c r="P1060" s="10"/>
      <c r="R1060" s="10"/>
    </row>
    <row r="1061" spans="1:18" s="9" customFormat="1">
      <c r="A1061" s="10"/>
      <c r="D1061" s="10"/>
      <c r="F1061" s="10"/>
      <c r="H1061" s="10"/>
      <c r="J1061" s="10"/>
      <c r="L1061" s="10"/>
      <c r="N1061" s="10"/>
      <c r="P1061" s="10"/>
      <c r="R1061" s="10"/>
    </row>
    <row r="1062" spans="1:18" s="9" customFormat="1">
      <c r="A1062" s="10"/>
      <c r="D1062" s="10"/>
      <c r="F1062" s="10"/>
      <c r="H1062" s="10"/>
      <c r="J1062" s="10"/>
      <c r="L1062" s="10"/>
      <c r="N1062" s="10"/>
      <c r="P1062" s="10"/>
      <c r="R1062" s="10"/>
    </row>
    <row r="1063" spans="1:18" s="9" customFormat="1">
      <c r="A1063" s="10"/>
      <c r="D1063" s="10"/>
      <c r="F1063" s="10"/>
      <c r="H1063" s="10"/>
      <c r="J1063" s="10"/>
      <c r="L1063" s="10"/>
      <c r="N1063" s="10"/>
      <c r="P1063" s="10"/>
      <c r="R1063" s="10"/>
    </row>
    <row r="1064" spans="1:18" s="9" customFormat="1">
      <c r="A1064" s="10"/>
      <c r="D1064" s="10"/>
      <c r="F1064" s="10"/>
      <c r="H1064" s="10"/>
      <c r="J1064" s="10"/>
      <c r="L1064" s="10"/>
      <c r="N1064" s="10"/>
      <c r="P1064" s="10"/>
      <c r="R1064" s="10"/>
    </row>
    <row r="1065" spans="1:18" s="9" customFormat="1">
      <c r="A1065" s="10"/>
      <c r="D1065" s="10"/>
      <c r="F1065" s="10"/>
      <c r="H1065" s="10"/>
      <c r="J1065" s="10"/>
      <c r="L1065" s="10"/>
      <c r="N1065" s="10"/>
      <c r="P1065" s="10"/>
      <c r="R1065" s="10"/>
    </row>
    <row r="1066" spans="1:18" s="9" customFormat="1">
      <c r="A1066" s="10"/>
      <c r="D1066" s="10"/>
      <c r="F1066" s="10"/>
      <c r="H1066" s="10"/>
      <c r="J1066" s="10"/>
      <c r="L1066" s="10"/>
      <c r="N1066" s="10"/>
      <c r="P1066" s="10"/>
      <c r="R1066" s="10"/>
    </row>
    <row r="1067" spans="1:18" s="9" customFormat="1">
      <c r="A1067" s="10"/>
      <c r="D1067" s="10"/>
      <c r="F1067" s="10"/>
      <c r="H1067" s="10"/>
      <c r="J1067" s="10"/>
      <c r="L1067" s="10"/>
      <c r="N1067" s="10"/>
      <c r="P1067" s="10"/>
      <c r="R1067" s="10"/>
    </row>
    <row r="1068" spans="1:18" s="9" customFormat="1">
      <c r="A1068" s="10"/>
      <c r="D1068" s="10"/>
      <c r="F1068" s="10"/>
      <c r="H1068" s="10"/>
      <c r="J1068" s="10"/>
      <c r="L1068" s="10"/>
      <c r="N1068" s="10"/>
      <c r="P1068" s="10"/>
      <c r="R1068" s="10"/>
    </row>
    <row r="1069" spans="1:18" s="9" customFormat="1">
      <c r="A1069" s="10"/>
      <c r="D1069" s="10"/>
      <c r="F1069" s="10"/>
      <c r="H1069" s="10"/>
      <c r="J1069" s="10"/>
      <c r="L1069" s="10"/>
      <c r="N1069" s="10"/>
      <c r="P1069" s="10"/>
      <c r="R1069" s="10"/>
    </row>
    <row r="1070" spans="1:18" s="9" customFormat="1">
      <c r="A1070" s="10"/>
      <c r="D1070" s="10"/>
      <c r="F1070" s="10"/>
      <c r="H1070" s="10"/>
      <c r="J1070" s="10"/>
      <c r="L1070" s="10"/>
      <c r="N1070" s="10"/>
      <c r="P1070" s="10"/>
      <c r="R1070" s="10"/>
    </row>
    <row r="1071" spans="1:18" s="9" customFormat="1">
      <c r="A1071" s="10"/>
      <c r="D1071" s="10"/>
      <c r="F1071" s="10"/>
      <c r="H1071" s="10"/>
      <c r="J1071" s="10"/>
      <c r="L1071" s="10"/>
      <c r="N1071" s="10"/>
      <c r="P1071" s="10"/>
      <c r="R1071" s="10"/>
    </row>
    <row r="1072" spans="1:18" s="9" customFormat="1">
      <c r="A1072" s="10"/>
      <c r="D1072" s="10"/>
      <c r="F1072" s="10"/>
      <c r="H1072" s="10"/>
      <c r="J1072" s="10"/>
      <c r="L1072" s="10"/>
      <c r="N1072" s="10"/>
      <c r="P1072" s="10"/>
      <c r="R1072" s="10"/>
    </row>
    <row r="1073" spans="1:18" s="9" customFormat="1">
      <c r="A1073" s="10"/>
      <c r="D1073" s="10"/>
      <c r="F1073" s="10"/>
      <c r="H1073" s="10"/>
      <c r="J1073" s="10"/>
      <c r="L1073" s="10"/>
      <c r="N1073" s="10"/>
      <c r="P1073" s="10"/>
      <c r="R1073" s="10"/>
    </row>
    <row r="1074" spans="1:18" s="9" customFormat="1">
      <c r="A1074" s="10"/>
      <c r="D1074" s="10"/>
      <c r="F1074" s="10"/>
      <c r="H1074" s="10"/>
      <c r="J1074" s="10"/>
      <c r="L1074" s="10"/>
      <c r="N1074" s="10"/>
      <c r="P1074" s="10"/>
      <c r="R1074" s="10"/>
    </row>
    <row r="1075" spans="1:18" s="9" customFormat="1">
      <c r="A1075" s="10"/>
      <c r="D1075" s="10"/>
      <c r="F1075" s="10"/>
      <c r="H1075" s="10"/>
      <c r="J1075" s="10"/>
      <c r="L1075" s="10"/>
      <c r="N1075" s="10"/>
      <c r="P1075" s="10"/>
      <c r="R1075" s="10"/>
    </row>
    <row r="1076" spans="1:18" s="9" customFormat="1">
      <c r="A1076" s="10"/>
      <c r="D1076" s="10"/>
      <c r="F1076" s="10"/>
      <c r="H1076" s="10"/>
      <c r="J1076" s="10"/>
      <c r="L1076" s="10"/>
      <c r="N1076" s="10"/>
      <c r="P1076" s="10"/>
      <c r="R1076" s="10"/>
    </row>
    <row r="1077" spans="1:18" s="9" customFormat="1">
      <c r="A1077" s="10"/>
      <c r="D1077" s="10"/>
      <c r="F1077" s="10"/>
      <c r="H1077" s="10"/>
      <c r="J1077" s="10"/>
      <c r="L1077" s="10"/>
      <c r="N1077" s="10"/>
      <c r="P1077" s="10"/>
      <c r="R1077" s="10"/>
    </row>
    <row r="1078" spans="1:18" s="9" customFormat="1">
      <c r="A1078" s="10"/>
      <c r="D1078" s="10"/>
      <c r="F1078" s="10"/>
      <c r="H1078" s="10"/>
      <c r="J1078" s="10"/>
      <c r="L1078" s="10"/>
      <c r="N1078" s="10"/>
      <c r="P1078" s="10"/>
      <c r="R1078" s="10"/>
    </row>
    <row r="1079" spans="1:18" s="9" customFormat="1">
      <c r="A1079" s="10"/>
      <c r="D1079" s="10"/>
      <c r="F1079" s="10"/>
      <c r="H1079" s="10"/>
      <c r="J1079" s="10"/>
      <c r="L1079" s="10"/>
      <c r="N1079" s="10"/>
      <c r="P1079" s="10"/>
      <c r="R1079" s="10"/>
    </row>
    <row r="1080" spans="1:18" s="9" customFormat="1">
      <c r="A1080" s="10"/>
      <c r="D1080" s="10"/>
      <c r="F1080" s="10"/>
      <c r="H1080" s="10"/>
      <c r="J1080" s="10"/>
      <c r="L1080" s="10"/>
      <c r="N1080" s="10"/>
      <c r="P1080" s="10"/>
      <c r="R1080" s="10"/>
    </row>
    <row r="1081" spans="1:18" s="9" customFormat="1">
      <c r="A1081" s="10"/>
      <c r="D1081" s="10"/>
      <c r="F1081" s="10"/>
      <c r="H1081" s="10"/>
      <c r="J1081" s="10"/>
      <c r="L1081" s="10"/>
      <c r="N1081" s="10"/>
      <c r="P1081" s="10"/>
      <c r="R1081" s="10"/>
    </row>
    <row r="1082" spans="1:18" s="9" customFormat="1">
      <c r="A1082" s="10"/>
      <c r="D1082" s="10"/>
      <c r="F1082" s="10"/>
      <c r="H1082" s="10"/>
      <c r="J1082" s="10"/>
      <c r="L1082" s="10"/>
      <c r="N1082" s="10"/>
      <c r="P1082" s="10"/>
      <c r="R1082" s="10"/>
    </row>
    <row r="1083" spans="1:18" s="9" customFormat="1">
      <c r="A1083" s="10"/>
      <c r="D1083" s="10"/>
      <c r="F1083" s="10"/>
      <c r="H1083" s="10"/>
      <c r="J1083" s="10"/>
      <c r="L1083" s="10"/>
      <c r="N1083" s="10"/>
      <c r="P1083" s="10"/>
      <c r="R1083" s="10"/>
    </row>
    <row r="1084" spans="1:18" s="9" customFormat="1">
      <c r="A1084" s="10"/>
      <c r="D1084" s="10"/>
      <c r="F1084" s="10"/>
      <c r="H1084" s="10"/>
      <c r="J1084" s="10"/>
      <c r="L1084" s="10"/>
      <c r="N1084" s="10"/>
      <c r="P1084" s="10"/>
      <c r="R1084" s="10"/>
    </row>
    <row r="1085" spans="1:18" s="9" customFormat="1">
      <c r="A1085" s="10"/>
      <c r="D1085" s="10"/>
      <c r="F1085" s="10"/>
      <c r="H1085" s="10"/>
      <c r="J1085" s="10"/>
      <c r="L1085" s="10"/>
      <c r="N1085" s="10"/>
      <c r="P1085" s="10"/>
      <c r="R1085" s="10"/>
    </row>
    <row r="1086" spans="1:18" s="9" customFormat="1">
      <c r="A1086" s="10"/>
      <c r="D1086" s="10"/>
      <c r="F1086" s="10"/>
      <c r="H1086" s="10"/>
      <c r="J1086" s="10"/>
      <c r="L1086" s="10"/>
      <c r="N1086" s="10"/>
      <c r="P1086" s="10"/>
      <c r="R1086" s="10"/>
    </row>
    <row r="1087" spans="1:18" s="9" customFormat="1">
      <c r="A1087" s="10"/>
      <c r="D1087" s="10"/>
      <c r="F1087" s="10"/>
      <c r="H1087" s="10"/>
      <c r="J1087" s="10"/>
      <c r="L1087" s="10"/>
      <c r="N1087" s="10"/>
      <c r="P1087" s="10"/>
      <c r="R1087" s="10"/>
    </row>
    <row r="1088" spans="1:18" s="9" customFormat="1">
      <c r="A1088" s="10"/>
      <c r="D1088" s="10"/>
      <c r="F1088" s="10"/>
      <c r="H1088" s="10"/>
      <c r="J1088" s="10"/>
      <c r="L1088" s="10"/>
      <c r="N1088" s="10"/>
      <c r="P1088" s="10"/>
      <c r="R1088" s="10"/>
    </row>
    <row r="1089" spans="1:18" s="9" customFormat="1">
      <c r="A1089" s="10"/>
      <c r="D1089" s="10"/>
      <c r="F1089" s="10"/>
      <c r="H1089" s="10"/>
      <c r="J1089" s="10"/>
      <c r="L1089" s="10"/>
      <c r="N1089" s="10"/>
      <c r="P1089" s="10"/>
      <c r="R1089" s="10"/>
    </row>
    <row r="1090" spans="1:18" s="9" customFormat="1">
      <c r="A1090" s="10"/>
      <c r="D1090" s="10"/>
      <c r="F1090" s="10"/>
      <c r="H1090" s="10"/>
      <c r="J1090" s="10"/>
      <c r="L1090" s="10"/>
      <c r="N1090" s="10"/>
      <c r="P1090" s="10"/>
      <c r="R1090" s="10"/>
    </row>
    <row r="1091" spans="1:18" s="9" customFormat="1">
      <c r="A1091" s="10"/>
      <c r="D1091" s="10"/>
      <c r="F1091" s="10"/>
      <c r="H1091" s="10"/>
      <c r="J1091" s="10"/>
      <c r="L1091" s="10"/>
      <c r="N1091" s="10"/>
      <c r="P1091" s="10"/>
      <c r="R1091" s="10"/>
    </row>
    <row r="1092" spans="1:18" s="9" customFormat="1">
      <c r="A1092" s="10"/>
      <c r="D1092" s="10"/>
      <c r="F1092" s="10"/>
      <c r="H1092" s="10"/>
      <c r="J1092" s="10"/>
      <c r="L1092" s="10"/>
      <c r="N1092" s="10"/>
      <c r="P1092" s="10"/>
      <c r="R1092" s="10"/>
    </row>
    <row r="1093" spans="1:18" s="9" customFormat="1">
      <c r="A1093" s="10"/>
      <c r="D1093" s="10"/>
      <c r="F1093" s="10"/>
      <c r="H1093" s="10"/>
      <c r="J1093" s="10"/>
      <c r="L1093" s="10"/>
      <c r="N1093" s="10"/>
      <c r="P1093" s="10"/>
      <c r="R1093" s="10"/>
    </row>
    <row r="1094" spans="1:18" s="9" customFormat="1">
      <c r="A1094" s="10"/>
      <c r="D1094" s="10"/>
      <c r="F1094" s="10"/>
      <c r="H1094" s="10"/>
      <c r="J1094" s="10"/>
      <c r="L1094" s="10"/>
      <c r="N1094" s="10"/>
      <c r="P1094" s="10"/>
      <c r="R1094" s="10"/>
    </row>
    <row r="1095" spans="1:18" s="9" customFormat="1">
      <c r="A1095" s="10"/>
      <c r="D1095" s="10"/>
      <c r="F1095" s="10"/>
      <c r="H1095" s="10"/>
      <c r="J1095" s="10"/>
      <c r="L1095" s="10"/>
      <c r="N1095" s="10"/>
      <c r="P1095" s="10"/>
      <c r="R1095" s="10"/>
    </row>
    <row r="1096" spans="1:18" s="9" customFormat="1">
      <c r="A1096" s="10"/>
      <c r="D1096" s="10"/>
      <c r="F1096" s="10"/>
      <c r="H1096" s="10"/>
      <c r="J1096" s="10"/>
      <c r="L1096" s="10"/>
      <c r="N1096" s="10"/>
      <c r="P1096" s="10"/>
      <c r="R1096" s="10"/>
    </row>
    <row r="1097" spans="1:18" s="9" customFormat="1">
      <c r="A1097" s="10"/>
      <c r="D1097" s="10"/>
      <c r="F1097" s="10"/>
      <c r="H1097" s="10"/>
      <c r="J1097" s="10"/>
      <c r="L1097" s="10"/>
      <c r="N1097" s="10"/>
      <c r="P1097" s="10"/>
      <c r="R1097" s="10"/>
    </row>
    <row r="1098" spans="1:18" s="9" customFormat="1">
      <c r="A1098" s="10"/>
      <c r="D1098" s="10"/>
      <c r="F1098" s="10"/>
      <c r="H1098" s="10"/>
      <c r="J1098" s="10"/>
      <c r="L1098" s="10"/>
      <c r="N1098" s="10"/>
      <c r="P1098" s="10"/>
      <c r="R1098" s="10"/>
    </row>
    <row r="1099" spans="1:18" s="9" customFormat="1">
      <c r="A1099" s="10"/>
      <c r="D1099" s="10"/>
      <c r="F1099" s="10"/>
      <c r="H1099" s="10"/>
      <c r="J1099" s="10"/>
      <c r="L1099" s="10"/>
      <c r="N1099" s="10"/>
      <c r="P1099" s="10"/>
      <c r="R1099" s="10"/>
    </row>
    <row r="1100" spans="1:18" s="9" customFormat="1">
      <c r="A1100" s="10"/>
      <c r="D1100" s="10"/>
      <c r="F1100" s="10"/>
      <c r="H1100" s="10"/>
      <c r="J1100" s="10"/>
      <c r="L1100" s="10"/>
      <c r="N1100" s="10"/>
      <c r="P1100" s="10"/>
      <c r="R1100" s="10"/>
    </row>
    <row r="1101" spans="1:18" s="9" customFormat="1">
      <c r="A1101" s="10"/>
      <c r="D1101" s="10"/>
      <c r="F1101" s="10"/>
      <c r="H1101" s="10"/>
      <c r="J1101" s="10"/>
      <c r="L1101" s="10"/>
      <c r="N1101" s="10"/>
      <c r="P1101" s="10"/>
      <c r="R1101" s="10"/>
    </row>
    <row r="1102" spans="1:18" s="9" customFormat="1">
      <c r="A1102" s="10"/>
      <c r="D1102" s="10"/>
      <c r="F1102" s="10"/>
      <c r="H1102" s="10"/>
      <c r="J1102" s="10"/>
      <c r="L1102" s="10"/>
      <c r="N1102" s="10"/>
      <c r="P1102" s="10"/>
      <c r="R1102" s="10"/>
    </row>
    <row r="1103" spans="1:18" s="9" customFormat="1">
      <c r="A1103" s="10"/>
      <c r="D1103" s="10"/>
      <c r="F1103" s="10"/>
      <c r="H1103" s="10"/>
      <c r="J1103" s="10"/>
      <c r="L1103" s="10"/>
      <c r="N1103" s="10"/>
      <c r="P1103" s="10"/>
      <c r="R1103" s="10"/>
    </row>
    <row r="1104" spans="1:18" s="9" customFormat="1">
      <c r="A1104" s="10"/>
      <c r="D1104" s="10"/>
      <c r="F1104" s="10"/>
      <c r="H1104" s="10"/>
      <c r="J1104" s="10"/>
      <c r="L1104" s="10"/>
      <c r="N1104" s="10"/>
      <c r="P1104" s="10"/>
      <c r="R1104" s="10"/>
    </row>
    <row r="1105" spans="1:18" s="9" customFormat="1">
      <c r="A1105" s="10"/>
      <c r="D1105" s="10"/>
      <c r="F1105" s="10"/>
      <c r="H1105" s="10"/>
      <c r="J1105" s="10"/>
      <c r="L1105" s="10"/>
      <c r="N1105" s="10"/>
      <c r="P1105" s="10"/>
      <c r="R1105" s="10"/>
    </row>
    <row r="1106" spans="1:18" s="9" customFormat="1">
      <c r="A1106" s="10"/>
      <c r="D1106" s="10"/>
      <c r="F1106" s="10"/>
      <c r="H1106" s="10"/>
      <c r="J1106" s="10"/>
      <c r="L1106" s="10"/>
      <c r="N1106" s="10"/>
      <c r="P1106" s="10"/>
      <c r="R1106" s="10"/>
    </row>
    <row r="1107" spans="1:18" s="9" customFormat="1">
      <c r="A1107" s="10"/>
      <c r="D1107" s="10"/>
      <c r="F1107" s="10"/>
      <c r="H1107" s="10"/>
      <c r="J1107" s="10"/>
      <c r="L1107" s="10"/>
      <c r="N1107" s="10"/>
      <c r="P1107" s="10"/>
      <c r="R1107" s="10"/>
    </row>
    <row r="1108" spans="1:18" s="9" customFormat="1">
      <c r="A1108" s="10"/>
      <c r="D1108" s="10"/>
      <c r="F1108" s="10"/>
      <c r="H1108" s="10"/>
      <c r="J1108" s="10"/>
      <c r="L1108" s="10"/>
      <c r="N1108" s="10"/>
      <c r="P1108" s="10"/>
      <c r="R1108" s="10"/>
    </row>
    <row r="1109" spans="1:18" s="9" customFormat="1">
      <c r="A1109" s="10"/>
      <c r="D1109" s="10"/>
      <c r="F1109" s="10"/>
      <c r="H1109" s="10"/>
      <c r="J1109" s="10"/>
      <c r="L1109" s="10"/>
      <c r="N1109" s="10"/>
      <c r="P1109" s="10"/>
      <c r="R1109" s="10"/>
    </row>
    <row r="1110" spans="1:18" s="9" customFormat="1">
      <c r="A1110" s="10"/>
      <c r="D1110" s="10"/>
      <c r="F1110" s="10"/>
      <c r="H1110" s="10"/>
      <c r="J1110" s="10"/>
      <c r="L1110" s="10"/>
      <c r="N1110" s="10"/>
      <c r="P1110" s="10"/>
      <c r="R1110" s="10"/>
    </row>
    <row r="1111" spans="1:18" s="9" customFormat="1">
      <c r="A1111" s="10"/>
      <c r="D1111" s="10"/>
      <c r="F1111" s="10"/>
      <c r="H1111" s="10"/>
      <c r="J1111" s="10"/>
      <c r="L1111" s="10"/>
      <c r="N1111" s="10"/>
      <c r="P1111" s="10"/>
      <c r="R1111" s="10"/>
    </row>
    <row r="1112" spans="1:18" s="9" customFormat="1">
      <c r="A1112" s="10"/>
      <c r="D1112" s="10"/>
      <c r="F1112" s="10"/>
      <c r="H1112" s="10"/>
      <c r="J1112" s="10"/>
      <c r="L1112" s="10"/>
      <c r="N1112" s="10"/>
      <c r="P1112" s="10"/>
      <c r="R1112" s="10"/>
    </row>
    <row r="1113" spans="1:18" s="9" customFormat="1">
      <c r="A1113" s="10"/>
      <c r="D1113" s="10"/>
      <c r="F1113" s="10"/>
      <c r="H1113" s="10"/>
      <c r="J1113" s="10"/>
      <c r="L1113" s="10"/>
      <c r="N1113" s="10"/>
      <c r="P1113" s="10"/>
      <c r="R1113" s="10"/>
    </row>
    <row r="1114" spans="1:18" s="9" customFormat="1">
      <c r="A1114" s="10"/>
      <c r="D1114" s="10"/>
      <c r="F1114" s="10"/>
      <c r="H1114" s="10"/>
      <c r="J1114" s="10"/>
      <c r="L1114" s="10"/>
      <c r="N1114" s="10"/>
      <c r="P1114" s="10"/>
      <c r="R1114" s="10"/>
    </row>
    <row r="1115" spans="1:18" s="9" customFormat="1">
      <c r="A1115" s="10"/>
      <c r="D1115" s="10"/>
      <c r="F1115" s="10"/>
      <c r="H1115" s="10"/>
      <c r="J1115" s="10"/>
      <c r="L1115" s="10"/>
      <c r="N1115" s="10"/>
      <c r="P1115" s="10"/>
      <c r="R1115" s="10"/>
    </row>
    <row r="1116" spans="1:18" s="9" customFormat="1">
      <c r="A1116" s="10"/>
      <c r="D1116" s="10"/>
      <c r="F1116" s="10"/>
      <c r="H1116" s="10"/>
      <c r="J1116" s="10"/>
      <c r="L1116" s="10"/>
      <c r="N1116" s="10"/>
      <c r="P1116" s="10"/>
      <c r="R1116" s="10"/>
    </row>
    <row r="1117" spans="1:18" s="9" customFormat="1">
      <c r="A1117" s="10"/>
      <c r="D1117" s="10"/>
      <c r="F1117" s="10"/>
      <c r="H1117" s="10"/>
      <c r="J1117" s="10"/>
      <c r="L1117" s="10"/>
      <c r="N1117" s="10"/>
      <c r="P1117" s="10"/>
      <c r="R1117" s="10"/>
    </row>
    <row r="1118" spans="1:18" s="9" customFormat="1">
      <c r="A1118" s="10"/>
      <c r="D1118" s="10"/>
      <c r="F1118" s="10"/>
      <c r="H1118" s="10"/>
      <c r="J1118" s="10"/>
      <c r="L1118" s="10"/>
      <c r="N1118" s="10"/>
      <c r="P1118" s="10"/>
      <c r="R1118" s="10"/>
    </row>
    <row r="1119" spans="1:18" s="9" customFormat="1">
      <c r="A1119" s="10"/>
      <c r="D1119" s="10"/>
      <c r="F1119" s="10"/>
      <c r="H1119" s="10"/>
      <c r="J1119" s="10"/>
      <c r="L1119" s="10"/>
      <c r="N1119" s="10"/>
      <c r="P1119" s="10"/>
      <c r="R1119" s="10"/>
    </row>
    <row r="1120" spans="1:18" s="9" customFormat="1">
      <c r="A1120" s="10"/>
      <c r="D1120" s="10"/>
      <c r="F1120" s="10"/>
      <c r="H1120" s="10"/>
      <c r="J1120" s="10"/>
      <c r="L1120" s="10"/>
      <c r="N1120" s="10"/>
      <c r="P1120" s="10"/>
      <c r="R1120" s="10"/>
    </row>
    <row r="1121" spans="1:18" s="9" customFormat="1">
      <c r="A1121" s="10"/>
      <c r="D1121" s="10"/>
      <c r="F1121" s="10"/>
      <c r="H1121" s="10"/>
      <c r="J1121" s="10"/>
      <c r="L1121" s="10"/>
      <c r="N1121" s="10"/>
      <c r="P1121" s="10"/>
      <c r="R1121" s="10"/>
    </row>
    <row r="1122" spans="1:18" s="9" customFormat="1">
      <c r="A1122" s="10"/>
      <c r="D1122" s="10"/>
      <c r="F1122" s="10"/>
      <c r="H1122" s="10"/>
      <c r="J1122" s="10"/>
      <c r="L1122" s="10"/>
      <c r="N1122" s="10"/>
      <c r="P1122" s="10"/>
      <c r="R1122" s="10"/>
    </row>
    <row r="1123" spans="1:18" s="9" customFormat="1">
      <c r="A1123" s="10"/>
      <c r="D1123" s="10"/>
      <c r="F1123" s="10"/>
      <c r="H1123" s="10"/>
      <c r="J1123" s="10"/>
      <c r="L1123" s="10"/>
      <c r="N1123" s="10"/>
      <c r="P1123" s="10"/>
      <c r="R1123" s="10"/>
    </row>
    <row r="1124" spans="1:18" s="9" customFormat="1">
      <c r="A1124" s="10"/>
      <c r="D1124" s="10"/>
      <c r="F1124" s="10"/>
      <c r="H1124" s="10"/>
      <c r="J1124" s="10"/>
      <c r="L1124" s="10"/>
      <c r="N1124" s="10"/>
      <c r="P1124" s="10"/>
      <c r="R1124" s="10"/>
    </row>
    <row r="1125" spans="1:18" s="9" customFormat="1">
      <c r="A1125" s="10"/>
      <c r="D1125" s="10"/>
      <c r="F1125" s="10"/>
      <c r="H1125" s="10"/>
      <c r="J1125" s="10"/>
      <c r="L1125" s="10"/>
      <c r="N1125" s="10"/>
      <c r="P1125" s="10"/>
      <c r="R1125" s="10"/>
    </row>
    <row r="1126" spans="1:18" s="9" customFormat="1">
      <c r="A1126" s="10"/>
      <c r="D1126" s="10"/>
      <c r="F1126" s="10"/>
      <c r="H1126" s="10"/>
      <c r="J1126" s="10"/>
      <c r="L1126" s="10"/>
      <c r="N1126" s="10"/>
      <c r="P1126" s="10"/>
      <c r="R1126" s="10"/>
    </row>
    <row r="1127" spans="1:18" s="9" customFormat="1">
      <c r="A1127" s="10"/>
      <c r="D1127" s="10"/>
      <c r="F1127" s="10"/>
      <c r="H1127" s="10"/>
      <c r="J1127" s="10"/>
      <c r="L1127" s="10"/>
      <c r="N1127" s="10"/>
      <c r="P1127" s="10"/>
      <c r="R1127" s="10"/>
    </row>
    <row r="1128" spans="1:18" s="9" customFormat="1">
      <c r="A1128" s="10"/>
      <c r="D1128" s="10"/>
      <c r="F1128" s="10"/>
      <c r="H1128" s="10"/>
      <c r="J1128" s="10"/>
      <c r="L1128" s="10"/>
      <c r="N1128" s="10"/>
      <c r="P1128" s="10"/>
      <c r="R1128" s="10"/>
    </row>
    <row r="1129" spans="1:18" s="9" customFormat="1">
      <c r="A1129" s="10"/>
      <c r="D1129" s="10"/>
      <c r="F1129" s="10"/>
      <c r="H1129" s="10"/>
      <c r="J1129" s="10"/>
      <c r="L1129" s="10"/>
      <c r="N1129" s="10"/>
      <c r="P1129" s="10"/>
      <c r="R1129" s="10"/>
    </row>
    <row r="1130" spans="1:18" s="9" customFormat="1">
      <c r="A1130" s="10"/>
      <c r="D1130" s="10"/>
      <c r="F1130" s="10"/>
      <c r="H1130" s="10"/>
      <c r="J1130" s="10"/>
      <c r="L1130" s="10"/>
      <c r="N1130" s="10"/>
      <c r="P1130" s="10"/>
      <c r="R1130" s="10"/>
    </row>
    <row r="1131" spans="1:18" s="9" customFormat="1">
      <c r="A1131" s="10"/>
      <c r="D1131" s="10"/>
      <c r="F1131" s="10"/>
      <c r="H1131" s="10"/>
      <c r="J1131" s="10"/>
      <c r="L1131" s="10"/>
      <c r="N1131" s="10"/>
      <c r="P1131" s="10"/>
      <c r="R1131" s="10"/>
    </row>
    <row r="1132" spans="1:18" s="9" customFormat="1">
      <c r="A1132" s="10"/>
      <c r="D1132" s="10"/>
      <c r="F1132" s="10"/>
      <c r="H1132" s="10"/>
      <c r="J1132" s="10"/>
      <c r="L1132" s="10"/>
      <c r="N1132" s="10"/>
      <c r="P1132" s="10"/>
      <c r="R1132" s="10"/>
    </row>
    <row r="1133" spans="1:18" s="9" customFormat="1">
      <c r="A1133" s="10"/>
      <c r="D1133" s="10"/>
      <c r="F1133" s="10"/>
      <c r="H1133" s="10"/>
      <c r="J1133" s="10"/>
      <c r="L1133" s="10"/>
      <c r="N1133" s="10"/>
      <c r="P1133" s="10"/>
      <c r="R1133" s="10"/>
    </row>
    <row r="1134" spans="1:18" s="9" customFormat="1">
      <c r="A1134" s="10"/>
      <c r="D1134" s="10"/>
      <c r="F1134" s="10"/>
      <c r="H1134" s="10"/>
      <c r="J1134" s="10"/>
      <c r="L1134" s="10"/>
      <c r="N1134" s="10"/>
      <c r="P1134" s="10"/>
      <c r="R1134" s="10"/>
    </row>
    <row r="1135" spans="1:18" s="9" customFormat="1">
      <c r="A1135" s="10"/>
      <c r="D1135" s="10"/>
      <c r="F1135" s="10"/>
      <c r="H1135" s="10"/>
      <c r="J1135" s="10"/>
      <c r="L1135" s="10"/>
      <c r="N1135" s="10"/>
      <c r="P1135" s="10"/>
      <c r="R1135" s="10"/>
    </row>
    <row r="1136" spans="1:18" s="9" customFormat="1">
      <c r="A1136" s="10"/>
      <c r="D1136" s="10"/>
      <c r="F1136" s="10"/>
      <c r="H1136" s="10"/>
      <c r="J1136" s="10"/>
      <c r="L1136" s="10"/>
      <c r="N1136" s="10"/>
      <c r="P1136" s="10"/>
      <c r="R1136" s="10"/>
    </row>
    <row r="1137" spans="1:18" s="9" customFormat="1">
      <c r="A1137" s="10"/>
      <c r="D1137" s="10"/>
      <c r="F1137" s="10"/>
      <c r="H1137" s="10"/>
      <c r="J1137" s="10"/>
      <c r="L1137" s="10"/>
      <c r="N1137" s="10"/>
      <c r="P1137" s="10"/>
      <c r="R1137" s="10"/>
    </row>
    <row r="1138" spans="1:18" s="9" customFormat="1">
      <c r="A1138" s="10"/>
      <c r="D1138" s="10"/>
      <c r="F1138" s="10"/>
      <c r="H1138" s="10"/>
      <c r="J1138" s="10"/>
      <c r="L1138" s="10"/>
      <c r="N1138" s="10"/>
      <c r="P1138" s="10"/>
      <c r="R1138" s="10"/>
    </row>
    <row r="1139" spans="1:18" s="9" customFormat="1">
      <c r="A1139" s="10"/>
      <c r="D1139" s="10"/>
      <c r="F1139" s="10"/>
      <c r="H1139" s="10"/>
      <c r="J1139" s="10"/>
      <c r="L1139" s="10"/>
      <c r="N1139" s="10"/>
      <c r="P1139" s="10"/>
      <c r="R1139" s="10"/>
    </row>
    <row r="1140" spans="1:18" s="9" customFormat="1">
      <c r="A1140" s="10"/>
      <c r="D1140" s="10"/>
      <c r="F1140" s="10"/>
      <c r="H1140" s="10"/>
      <c r="J1140" s="10"/>
      <c r="L1140" s="10"/>
      <c r="N1140" s="10"/>
      <c r="P1140" s="10"/>
      <c r="R1140" s="10"/>
    </row>
    <row r="1141" spans="1:18" s="9" customFormat="1">
      <c r="A1141" s="10"/>
      <c r="D1141" s="10"/>
      <c r="F1141" s="10"/>
      <c r="H1141" s="10"/>
      <c r="J1141" s="10"/>
      <c r="L1141" s="10"/>
      <c r="N1141" s="10"/>
      <c r="P1141" s="10"/>
      <c r="R1141" s="10"/>
    </row>
    <row r="1142" spans="1:18" s="9" customFormat="1">
      <c r="A1142" s="10"/>
      <c r="D1142" s="10"/>
      <c r="F1142" s="10"/>
      <c r="H1142" s="10"/>
      <c r="J1142" s="10"/>
      <c r="L1142" s="10"/>
      <c r="N1142" s="10"/>
      <c r="P1142" s="10"/>
      <c r="R1142" s="10"/>
    </row>
    <row r="1143" spans="1:18" s="9" customFormat="1">
      <c r="A1143" s="10"/>
      <c r="D1143" s="10"/>
      <c r="F1143" s="10"/>
      <c r="H1143" s="10"/>
      <c r="J1143" s="10"/>
      <c r="L1143" s="10"/>
      <c r="N1143" s="10"/>
      <c r="P1143" s="10"/>
      <c r="R1143" s="10"/>
    </row>
    <row r="1144" spans="1:18" s="9" customFormat="1">
      <c r="A1144" s="10"/>
      <c r="D1144" s="10"/>
      <c r="F1144" s="10"/>
      <c r="H1144" s="10"/>
      <c r="J1144" s="10"/>
      <c r="L1144" s="10"/>
      <c r="N1144" s="10"/>
      <c r="P1144" s="10"/>
      <c r="R1144" s="10"/>
    </row>
    <row r="1145" spans="1:18" s="9" customFormat="1">
      <c r="A1145" s="10"/>
      <c r="D1145" s="10"/>
      <c r="F1145" s="10"/>
      <c r="H1145" s="10"/>
      <c r="J1145" s="10"/>
      <c r="L1145" s="10"/>
      <c r="N1145" s="10"/>
      <c r="P1145" s="10"/>
      <c r="R1145" s="10"/>
    </row>
    <row r="1146" spans="1:18" s="9" customFormat="1">
      <c r="A1146" s="10"/>
      <c r="D1146" s="10"/>
      <c r="F1146" s="10"/>
      <c r="H1146" s="10"/>
      <c r="J1146" s="10"/>
      <c r="L1146" s="10"/>
      <c r="N1146" s="10"/>
      <c r="P1146" s="10"/>
      <c r="R1146" s="10"/>
    </row>
    <row r="1147" spans="1:18" s="9" customFormat="1">
      <c r="A1147" s="10"/>
      <c r="D1147" s="10"/>
      <c r="F1147" s="10"/>
      <c r="H1147" s="10"/>
      <c r="J1147" s="10"/>
      <c r="L1147" s="10"/>
      <c r="N1147" s="10"/>
      <c r="P1147" s="10"/>
      <c r="R1147" s="10"/>
    </row>
    <row r="1148" spans="1:18" s="9" customFormat="1">
      <c r="A1148" s="10"/>
      <c r="D1148" s="10"/>
      <c r="F1148" s="10"/>
      <c r="H1148" s="10"/>
      <c r="J1148" s="10"/>
      <c r="L1148" s="10"/>
      <c r="N1148" s="10"/>
      <c r="P1148" s="10"/>
      <c r="R1148" s="10"/>
    </row>
    <row r="1149" spans="1:18" s="9" customFormat="1">
      <c r="A1149" s="10"/>
      <c r="D1149" s="10"/>
      <c r="F1149" s="10"/>
      <c r="H1149" s="10"/>
      <c r="J1149" s="10"/>
      <c r="L1149" s="10"/>
      <c r="N1149" s="10"/>
      <c r="P1149" s="10"/>
      <c r="R1149" s="10"/>
    </row>
    <row r="1150" spans="1:18" s="9" customFormat="1">
      <c r="A1150" s="10"/>
      <c r="D1150" s="10"/>
      <c r="F1150" s="10"/>
      <c r="H1150" s="10"/>
      <c r="J1150" s="10"/>
      <c r="L1150" s="10"/>
      <c r="N1150" s="10"/>
      <c r="P1150" s="10"/>
      <c r="R1150" s="10"/>
    </row>
    <row r="1151" spans="1:18" s="9" customFormat="1">
      <c r="A1151" s="10"/>
      <c r="D1151" s="10"/>
      <c r="F1151" s="10"/>
      <c r="H1151" s="10"/>
      <c r="J1151" s="10"/>
      <c r="L1151" s="10"/>
      <c r="N1151" s="10"/>
      <c r="P1151" s="10"/>
      <c r="R1151" s="10"/>
    </row>
    <row r="1152" spans="1:18" s="9" customFormat="1">
      <c r="A1152" s="10"/>
      <c r="D1152" s="10"/>
      <c r="F1152" s="10"/>
      <c r="H1152" s="10"/>
      <c r="J1152" s="10"/>
      <c r="L1152" s="10"/>
      <c r="N1152" s="10"/>
      <c r="P1152" s="10"/>
      <c r="R1152" s="10"/>
    </row>
    <row r="1153" spans="1:18" s="9" customFormat="1">
      <c r="A1153" s="10"/>
      <c r="D1153" s="10"/>
      <c r="F1153" s="10"/>
      <c r="H1153" s="10"/>
      <c r="J1153" s="10"/>
      <c r="L1153" s="10"/>
      <c r="N1153" s="10"/>
      <c r="P1153" s="10"/>
      <c r="R1153" s="10"/>
    </row>
    <row r="1154" spans="1:18" s="9" customFormat="1">
      <c r="A1154" s="10"/>
      <c r="D1154" s="10"/>
      <c r="F1154" s="10"/>
      <c r="H1154" s="10"/>
      <c r="J1154" s="10"/>
      <c r="L1154" s="10"/>
      <c r="N1154" s="10"/>
      <c r="P1154" s="10"/>
      <c r="R1154" s="10"/>
    </row>
    <row r="1155" spans="1:18" s="9" customFormat="1">
      <c r="A1155" s="10"/>
      <c r="D1155" s="10"/>
      <c r="F1155" s="10"/>
      <c r="H1155" s="10"/>
      <c r="J1155" s="10"/>
      <c r="L1155" s="10"/>
      <c r="N1155" s="10"/>
      <c r="P1155" s="10"/>
      <c r="R1155" s="10"/>
    </row>
    <row r="1156" spans="1:18" s="9" customFormat="1">
      <c r="A1156" s="10"/>
      <c r="D1156" s="10"/>
      <c r="F1156" s="10"/>
      <c r="H1156" s="10"/>
      <c r="J1156" s="10"/>
      <c r="L1156" s="10"/>
      <c r="N1156" s="10"/>
      <c r="P1156" s="10"/>
      <c r="R1156" s="10"/>
    </row>
    <row r="1157" spans="1:18" s="9" customFormat="1">
      <c r="A1157" s="10"/>
      <c r="D1157" s="10"/>
      <c r="F1157" s="10"/>
      <c r="H1157" s="10"/>
      <c r="J1157" s="10"/>
      <c r="L1157" s="10"/>
      <c r="N1157" s="10"/>
      <c r="P1157" s="10"/>
      <c r="R1157" s="10"/>
    </row>
    <row r="1158" spans="1:18" s="9" customFormat="1">
      <c r="A1158" s="10"/>
      <c r="D1158" s="10"/>
      <c r="F1158" s="10"/>
      <c r="H1158" s="10"/>
      <c r="J1158" s="10"/>
      <c r="L1158" s="10"/>
      <c r="N1158" s="10"/>
      <c r="P1158" s="10"/>
      <c r="R1158" s="10"/>
    </row>
    <row r="1159" spans="1:18" s="9" customFormat="1">
      <c r="A1159" s="10"/>
      <c r="D1159" s="10"/>
      <c r="F1159" s="10"/>
      <c r="H1159" s="10"/>
      <c r="J1159" s="10"/>
      <c r="L1159" s="10"/>
      <c r="N1159" s="10"/>
      <c r="P1159" s="10"/>
      <c r="R1159" s="10"/>
    </row>
    <row r="1160" spans="1:18" s="9" customFormat="1">
      <c r="A1160" s="10"/>
      <c r="D1160" s="10"/>
      <c r="F1160" s="10"/>
      <c r="H1160" s="10"/>
      <c r="J1160" s="10"/>
      <c r="L1160" s="10"/>
      <c r="N1160" s="10"/>
      <c r="P1160" s="10"/>
      <c r="R1160" s="10"/>
    </row>
    <row r="1161" spans="1:18" s="9" customFormat="1">
      <c r="A1161" s="10"/>
      <c r="D1161" s="10"/>
      <c r="F1161" s="10"/>
      <c r="H1161" s="10"/>
      <c r="J1161" s="10"/>
      <c r="L1161" s="10"/>
      <c r="N1161" s="10"/>
      <c r="P1161" s="10"/>
      <c r="R1161" s="10"/>
    </row>
    <row r="1162" spans="1:18" s="9" customFormat="1">
      <c r="A1162" s="10"/>
      <c r="D1162" s="10"/>
      <c r="F1162" s="10"/>
      <c r="H1162" s="10"/>
      <c r="J1162" s="10"/>
      <c r="L1162" s="10"/>
      <c r="N1162" s="10"/>
      <c r="P1162" s="10"/>
      <c r="R1162" s="10"/>
    </row>
    <row r="1163" spans="1:18" s="9" customFormat="1">
      <c r="A1163" s="10"/>
      <c r="D1163" s="10"/>
      <c r="F1163" s="10"/>
      <c r="H1163" s="10"/>
      <c r="J1163" s="10"/>
      <c r="L1163" s="10"/>
      <c r="N1163" s="10"/>
      <c r="P1163" s="10"/>
      <c r="R1163" s="10"/>
    </row>
    <row r="1164" spans="1:18" s="9" customFormat="1">
      <c r="A1164" s="10"/>
      <c r="D1164" s="10"/>
      <c r="F1164" s="10"/>
      <c r="H1164" s="10"/>
      <c r="J1164" s="10"/>
      <c r="L1164" s="10"/>
      <c r="N1164" s="10"/>
      <c r="P1164" s="10"/>
      <c r="R1164" s="10"/>
    </row>
    <row r="1165" spans="1:18" s="9" customFormat="1">
      <c r="A1165" s="10"/>
      <c r="D1165" s="10"/>
      <c r="F1165" s="10"/>
      <c r="H1165" s="10"/>
      <c r="J1165" s="10"/>
      <c r="L1165" s="10"/>
      <c r="N1165" s="10"/>
      <c r="P1165" s="10"/>
      <c r="R1165" s="10"/>
    </row>
    <row r="1166" spans="1:18" s="9" customFormat="1">
      <c r="A1166" s="10"/>
      <c r="D1166" s="10"/>
      <c r="F1166" s="10"/>
      <c r="H1166" s="10"/>
      <c r="J1166" s="10"/>
      <c r="L1166" s="10"/>
      <c r="N1166" s="10"/>
      <c r="P1166" s="10"/>
      <c r="R1166" s="10"/>
    </row>
    <row r="1167" spans="1:18" s="9" customFormat="1">
      <c r="A1167" s="10"/>
      <c r="D1167" s="10"/>
      <c r="F1167" s="10"/>
      <c r="H1167" s="10"/>
      <c r="J1167" s="10"/>
      <c r="L1167" s="10"/>
      <c r="N1167" s="10"/>
      <c r="P1167" s="10"/>
      <c r="R1167" s="10"/>
    </row>
    <row r="1168" spans="1:18" s="9" customFormat="1">
      <c r="A1168" s="10"/>
      <c r="D1168" s="10"/>
      <c r="F1168" s="10"/>
      <c r="H1168" s="10"/>
      <c r="J1168" s="10"/>
      <c r="L1168" s="10"/>
      <c r="N1168" s="10"/>
      <c r="P1168" s="10"/>
      <c r="R1168" s="10"/>
    </row>
    <row r="1169" spans="1:18" s="9" customFormat="1">
      <c r="A1169" s="10"/>
      <c r="D1169" s="10"/>
      <c r="F1169" s="10"/>
      <c r="H1169" s="10"/>
      <c r="J1169" s="10"/>
      <c r="L1169" s="10"/>
      <c r="N1169" s="10"/>
      <c r="P1169" s="10"/>
      <c r="R1169" s="10"/>
    </row>
    <row r="1170" spans="1:18" s="9" customFormat="1">
      <c r="A1170" s="10"/>
      <c r="D1170" s="10"/>
      <c r="F1170" s="10"/>
      <c r="H1170" s="10"/>
      <c r="J1170" s="10"/>
      <c r="L1170" s="10"/>
      <c r="N1170" s="10"/>
      <c r="P1170" s="10"/>
      <c r="R1170" s="10"/>
    </row>
    <row r="1171" spans="1:18" s="9" customFormat="1">
      <c r="A1171" s="10"/>
      <c r="D1171" s="10"/>
      <c r="F1171" s="10"/>
      <c r="H1171" s="10"/>
      <c r="J1171" s="10"/>
      <c r="L1171" s="10"/>
      <c r="N1171" s="10"/>
      <c r="P1171" s="10"/>
      <c r="R1171" s="10"/>
    </row>
    <row r="1172" spans="1:18" s="9" customFormat="1">
      <c r="A1172" s="10"/>
      <c r="D1172" s="10"/>
      <c r="F1172" s="10"/>
      <c r="H1172" s="10"/>
      <c r="J1172" s="10"/>
      <c r="L1172" s="10"/>
      <c r="N1172" s="10"/>
      <c r="P1172" s="10"/>
      <c r="R1172" s="10"/>
    </row>
    <row r="1173" spans="1:18" s="9" customFormat="1">
      <c r="A1173" s="10"/>
      <c r="D1173" s="10"/>
      <c r="F1173" s="10"/>
      <c r="H1173" s="10"/>
      <c r="J1173" s="10"/>
      <c r="L1173" s="10"/>
      <c r="N1173" s="10"/>
      <c r="P1173" s="10"/>
      <c r="R1173" s="10"/>
    </row>
    <row r="1174" spans="1:18" s="9" customFormat="1">
      <c r="A1174" s="10"/>
      <c r="D1174" s="10"/>
      <c r="F1174" s="10"/>
      <c r="H1174" s="10"/>
      <c r="J1174" s="10"/>
      <c r="L1174" s="10"/>
      <c r="N1174" s="10"/>
      <c r="P1174" s="10"/>
      <c r="R1174" s="10"/>
    </row>
    <row r="1175" spans="1:18" s="9" customFormat="1">
      <c r="A1175" s="10"/>
      <c r="D1175" s="10"/>
      <c r="F1175" s="10"/>
      <c r="H1175" s="10"/>
      <c r="J1175" s="10"/>
      <c r="L1175" s="10"/>
      <c r="N1175" s="10"/>
      <c r="P1175" s="10"/>
      <c r="R1175" s="10"/>
    </row>
    <row r="1176" spans="1:18" s="9" customFormat="1">
      <c r="A1176" s="10"/>
      <c r="D1176" s="10"/>
      <c r="F1176" s="10"/>
      <c r="H1176" s="10"/>
      <c r="J1176" s="10"/>
      <c r="L1176" s="10"/>
      <c r="N1176" s="10"/>
      <c r="P1176" s="10"/>
      <c r="R1176" s="10"/>
    </row>
    <row r="1177" spans="1:18" s="9" customFormat="1">
      <c r="A1177" s="10"/>
      <c r="D1177" s="10"/>
      <c r="F1177" s="10"/>
      <c r="H1177" s="10"/>
      <c r="J1177" s="10"/>
      <c r="L1177" s="10"/>
      <c r="N1177" s="10"/>
      <c r="P1177" s="10"/>
      <c r="R1177" s="10"/>
    </row>
    <row r="1178" spans="1:18" s="9" customFormat="1">
      <c r="A1178" s="10"/>
      <c r="D1178" s="10"/>
      <c r="F1178" s="10"/>
      <c r="H1178" s="10"/>
      <c r="J1178" s="10"/>
      <c r="L1178" s="10"/>
      <c r="N1178" s="10"/>
      <c r="P1178" s="10"/>
      <c r="R1178" s="10"/>
    </row>
    <row r="1179" spans="1:18" s="9" customFormat="1">
      <c r="A1179" s="10"/>
      <c r="D1179" s="10"/>
      <c r="F1179" s="10"/>
      <c r="H1179" s="10"/>
      <c r="J1179" s="10"/>
      <c r="L1179" s="10"/>
      <c r="N1179" s="10"/>
      <c r="P1179" s="10"/>
      <c r="R1179" s="10"/>
    </row>
    <row r="1180" spans="1:18" s="9" customFormat="1">
      <c r="A1180" s="10"/>
      <c r="D1180" s="10"/>
      <c r="F1180" s="10"/>
      <c r="H1180" s="10"/>
      <c r="J1180" s="10"/>
      <c r="L1180" s="10"/>
      <c r="N1180" s="10"/>
      <c r="P1180" s="10"/>
      <c r="R1180" s="10"/>
    </row>
    <row r="1181" spans="1:18" s="9" customFormat="1">
      <c r="A1181" s="10"/>
      <c r="D1181" s="10"/>
      <c r="F1181" s="10"/>
      <c r="H1181" s="10"/>
      <c r="J1181" s="10"/>
      <c r="L1181" s="10"/>
      <c r="N1181" s="10"/>
      <c r="P1181" s="10"/>
      <c r="R1181" s="10"/>
    </row>
    <row r="1182" spans="1:18" s="9" customFormat="1">
      <c r="A1182" s="10"/>
      <c r="D1182" s="10"/>
      <c r="F1182" s="10"/>
      <c r="H1182" s="10"/>
      <c r="J1182" s="10"/>
      <c r="L1182" s="10"/>
      <c r="N1182" s="10"/>
      <c r="P1182" s="10"/>
      <c r="R1182" s="10"/>
    </row>
    <row r="1183" spans="1:18" s="9" customFormat="1">
      <c r="A1183" s="10"/>
      <c r="D1183" s="10"/>
      <c r="F1183" s="10"/>
      <c r="H1183" s="10"/>
      <c r="J1183" s="10"/>
      <c r="L1183" s="10"/>
      <c r="N1183" s="10"/>
      <c r="P1183" s="10"/>
      <c r="R1183" s="10"/>
    </row>
    <row r="1184" spans="1:18" s="9" customFormat="1">
      <c r="A1184" s="10"/>
      <c r="D1184" s="10"/>
      <c r="F1184" s="10"/>
      <c r="H1184" s="10"/>
      <c r="J1184" s="10"/>
      <c r="L1184" s="10"/>
      <c r="N1184" s="10"/>
      <c r="P1184" s="10"/>
      <c r="R1184" s="10"/>
    </row>
    <row r="1185" spans="1:18" s="9" customFormat="1">
      <c r="A1185" s="10"/>
      <c r="D1185" s="10"/>
      <c r="F1185" s="10"/>
      <c r="H1185" s="10"/>
      <c r="J1185" s="10"/>
      <c r="L1185" s="10"/>
      <c r="N1185" s="10"/>
      <c r="P1185" s="10"/>
      <c r="R1185" s="10"/>
    </row>
    <row r="1186" spans="1:18" s="9" customFormat="1">
      <c r="A1186" s="10"/>
      <c r="D1186" s="10"/>
      <c r="F1186" s="10"/>
      <c r="H1186" s="10"/>
      <c r="J1186" s="10"/>
      <c r="L1186" s="10"/>
      <c r="N1186" s="10"/>
      <c r="P1186" s="10"/>
      <c r="R1186" s="10"/>
    </row>
    <row r="1187" spans="1:18" s="9" customFormat="1">
      <c r="A1187" s="10"/>
      <c r="D1187" s="10"/>
      <c r="F1187" s="10"/>
      <c r="H1187" s="10"/>
      <c r="J1187" s="10"/>
      <c r="L1187" s="10"/>
      <c r="N1187" s="10"/>
      <c r="P1187" s="10"/>
      <c r="R1187" s="10"/>
    </row>
    <row r="1188" spans="1:18" s="9" customFormat="1">
      <c r="A1188" s="10"/>
      <c r="D1188" s="10"/>
      <c r="F1188" s="10"/>
      <c r="H1188" s="10"/>
      <c r="J1188" s="10"/>
      <c r="L1188" s="10"/>
      <c r="N1188" s="10"/>
      <c r="P1188" s="10"/>
      <c r="R1188" s="10"/>
    </row>
    <row r="1189" spans="1:18" s="9" customFormat="1">
      <c r="A1189" s="10"/>
      <c r="D1189" s="10"/>
      <c r="F1189" s="10"/>
      <c r="H1189" s="10"/>
      <c r="J1189" s="10"/>
      <c r="L1189" s="10"/>
      <c r="N1189" s="10"/>
      <c r="P1189" s="10"/>
      <c r="R1189" s="10"/>
    </row>
    <row r="1190" spans="1:18" s="9" customFormat="1">
      <c r="A1190" s="10"/>
      <c r="D1190" s="10"/>
      <c r="F1190" s="10"/>
      <c r="H1190" s="10"/>
      <c r="J1190" s="10"/>
      <c r="L1190" s="10"/>
      <c r="N1190" s="10"/>
      <c r="P1190" s="10"/>
      <c r="R1190" s="10"/>
    </row>
    <row r="1191" spans="1:18" s="9" customFormat="1">
      <c r="A1191" s="10"/>
      <c r="D1191" s="10"/>
      <c r="F1191" s="10"/>
      <c r="H1191" s="10"/>
      <c r="J1191" s="10"/>
      <c r="L1191" s="10"/>
      <c r="N1191" s="10"/>
      <c r="P1191" s="10"/>
      <c r="R1191" s="10"/>
    </row>
    <row r="1192" spans="1:18" s="9" customFormat="1">
      <c r="A1192" s="10"/>
      <c r="D1192" s="10"/>
      <c r="F1192" s="10"/>
      <c r="H1192" s="10"/>
      <c r="J1192" s="10"/>
      <c r="L1192" s="10"/>
      <c r="N1192" s="10"/>
      <c r="P1192" s="10"/>
      <c r="R1192" s="10"/>
    </row>
    <row r="1193" spans="1:18" s="9" customFormat="1">
      <c r="A1193" s="10"/>
      <c r="D1193" s="10"/>
      <c r="F1193" s="10"/>
      <c r="H1193" s="10"/>
      <c r="J1193" s="10"/>
      <c r="L1193" s="10"/>
      <c r="N1193" s="10"/>
      <c r="P1193" s="10"/>
      <c r="R1193" s="10"/>
    </row>
    <row r="1194" spans="1:18" s="9" customFormat="1">
      <c r="A1194" s="10"/>
      <c r="D1194" s="10"/>
      <c r="F1194" s="10"/>
      <c r="H1194" s="10"/>
      <c r="J1194" s="10"/>
      <c r="L1194" s="10"/>
      <c r="N1194" s="10"/>
      <c r="P1194" s="10"/>
      <c r="R1194" s="10"/>
    </row>
    <row r="1195" spans="1:18" s="9" customFormat="1">
      <c r="A1195" s="10"/>
      <c r="D1195" s="10"/>
      <c r="F1195" s="10"/>
      <c r="H1195" s="10"/>
      <c r="J1195" s="10"/>
      <c r="L1195" s="10"/>
      <c r="N1195" s="10"/>
      <c r="P1195" s="10"/>
      <c r="R1195" s="10"/>
    </row>
    <row r="1196" spans="1:18" s="9" customFormat="1">
      <c r="A1196" s="10"/>
      <c r="D1196" s="10"/>
      <c r="F1196" s="10"/>
      <c r="H1196" s="10"/>
      <c r="J1196" s="10"/>
      <c r="L1196" s="10"/>
      <c r="N1196" s="10"/>
      <c r="P1196" s="10"/>
      <c r="R1196" s="10"/>
    </row>
    <row r="1197" spans="1:18" s="9" customFormat="1">
      <c r="A1197" s="10"/>
      <c r="D1197" s="10"/>
      <c r="F1197" s="10"/>
      <c r="H1197" s="10"/>
      <c r="J1197" s="10"/>
      <c r="L1197" s="10"/>
      <c r="N1197" s="10"/>
      <c r="P1197" s="10"/>
      <c r="R1197" s="10"/>
    </row>
    <row r="1198" spans="1:18" s="9" customFormat="1">
      <c r="A1198" s="10"/>
      <c r="D1198" s="10"/>
      <c r="F1198" s="10"/>
      <c r="H1198" s="10"/>
      <c r="J1198" s="10"/>
      <c r="L1198" s="10"/>
      <c r="N1198" s="10"/>
      <c r="P1198" s="10"/>
      <c r="R1198" s="10"/>
    </row>
    <row r="1199" spans="1:18" s="9" customFormat="1">
      <c r="A1199" s="10"/>
      <c r="D1199" s="10"/>
      <c r="F1199" s="10"/>
      <c r="H1199" s="10"/>
      <c r="J1199" s="10"/>
      <c r="L1199" s="10"/>
      <c r="N1199" s="10"/>
      <c r="P1199" s="10"/>
      <c r="R1199" s="10"/>
    </row>
    <row r="1200" spans="1:18" s="9" customFormat="1">
      <c r="A1200" s="10"/>
      <c r="D1200" s="10"/>
      <c r="F1200" s="10"/>
      <c r="H1200" s="10"/>
      <c r="J1200" s="10"/>
      <c r="L1200" s="10"/>
      <c r="N1200" s="10"/>
      <c r="P1200" s="10"/>
      <c r="R1200" s="10"/>
    </row>
    <row r="1201" spans="1:18" s="9" customFormat="1">
      <c r="A1201" s="10"/>
      <c r="D1201" s="10"/>
      <c r="F1201" s="10"/>
      <c r="H1201" s="10"/>
      <c r="J1201" s="10"/>
      <c r="L1201" s="10"/>
      <c r="N1201" s="10"/>
      <c r="P1201" s="10"/>
      <c r="R1201" s="10"/>
    </row>
    <row r="1202" spans="1:18" s="9" customFormat="1">
      <c r="A1202" s="10"/>
      <c r="D1202" s="10"/>
      <c r="F1202" s="10"/>
      <c r="H1202" s="10"/>
      <c r="J1202" s="10"/>
      <c r="L1202" s="10"/>
      <c r="N1202" s="10"/>
      <c r="P1202" s="10"/>
      <c r="R1202" s="10"/>
    </row>
    <row r="1203" spans="1:18" s="9" customFormat="1">
      <c r="A1203" s="10"/>
      <c r="D1203" s="10"/>
      <c r="F1203" s="10"/>
      <c r="H1203" s="10"/>
      <c r="J1203" s="10"/>
      <c r="L1203" s="10"/>
      <c r="N1203" s="10"/>
      <c r="P1203" s="10"/>
      <c r="R1203" s="10"/>
    </row>
    <row r="1204" spans="1:18" s="9" customFormat="1">
      <c r="A1204" s="10"/>
      <c r="D1204" s="10"/>
      <c r="F1204" s="10"/>
      <c r="H1204" s="10"/>
      <c r="J1204" s="10"/>
      <c r="L1204" s="10"/>
      <c r="N1204" s="10"/>
      <c r="P1204" s="10"/>
      <c r="R1204" s="10"/>
    </row>
    <row r="1205" spans="1:18" s="9" customFormat="1">
      <c r="A1205" s="10"/>
      <c r="D1205" s="10"/>
      <c r="F1205" s="10"/>
      <c r="H1205" s="10"/>
      <c r="J1205" s="10"/>
      <c r="L1205" s="10"/>
      <c r="N1205" s="10"/>
      <c r="P1205" s="10"/>
      <c r="R1205" s="10"/>
    </row>
    <row r="1206" spans="1:18" s="9" customFormat="1">
      <c r="A1206" s="10"/>
      <c r="D1206" s="10"/>
      <c r="F1206" s="10"/>
      <c r="H1206" s="10"/>
      <c r="J1206" s="10"/>
      <c r="L1206" s="10"/>
      <c r="N1206" s="10"/>
      <c r="P1206" s="10"/>
      <c r="R1206" s="10"/>
    </row>
    <row r="1207" spans="1:18" s="9" customFormat="1">
      <c r="A1207" s="10"/>
      <c r="D1207" s="10"/>
      <c r="F1207" s="10"/>
      <c r="H1207" s="10"/>
      <c r="J1207" s="10"/>
      <c r="L1207" s="10"/>
      <c r="N1207" s="10"/>
      <c r="P1207" s="10"/>
      <c r="R1207" s="10"/>
    </row>
    <row r="1208" spans="1:18" s="9" customFormat="1">
      <c r="A1208" s="10"/>
      <c r="D1208" s="10"/>
      <c r="F1208" s="10"/>
      <c r="H1208" s="10"/>
      <c r="J1208" s="10"/>
      <c r="L1208" s="10"/>
      <c r="N1208" s="10"/>
      <c r="P1208" s="10"/>
      <c r="R1208" s="10"/>
    </row>
    <row r="1209" spans="1:18" s="9" customFormat="1">
      <c r="A1209" s="10"/>
      <c r="D1209" s="10"/>
      <c r="F1209" s="10"/>
      <c r="H1209" s="10"/>
      <c r="J1209" s="10"/>
      <c r="L1209" s="10"/>
      <c r="N1209" s="10"/>
      <c r="P1209" s="10"/>
      <c r="R1209" s="10"/>
    </row>
    <row r="1210" spans="1:18" s="9" customFormat="1">
      <c r="A1210" s="10"/>
      <c r="D1210" s="10"/>
      <c r="F1210" s="10"/>
      <c r="H1210" s="10"/>
      <c r="J1210" s="10"/>
      <c r="L1210" s="10"/>
      <c r="N1210" s="10"/>
      <c r="P1210" s="10"/>
      <c r="R1210" s="10"/>
    </row>
    <row r="1211" spans="1:18" s="9" customFormat="1">
      <c r="A1211" s="10"/>
      <c r="D1211" s="10"/>
      <c r="F1211" s="10"/>
      <c r="H1211" s="10"/>
      <c r="J1211" s="10"/>
      <c r="L1211" s="10"/>
      <c r="N1211" s="10"/>
      <c r="P1211" s="10"/>
      <c r="R1211" s="10"/>
    </row>
    <row r="1212" spans="1:18" s="9" customFormat="1">
      <c r="A1212" s="10"/>
      <c r="D1212" s="10"/>
      <c r="F1212" s="10"/>
      <c r="H1212" s="10"/>
      <c r="J1212" s="10"/>
      <c r="L1212" s="10"/>
      <c r="N1212" s="10"/>
      <c r="P1212" s="10"/>
      <c r="R1212" s="10"/>
    </row>
    <row r="1213" spans="1:18" s="9" customFormat="1">
      <c r="A1213" s="10"/>
      <c r="D1213" s="10"/>
      <c r="F1213" s="10"/>
      <c r="H1213" s="10"/>
      <c r="J1213" s="10"/>
      <c r="L1213" s="10"/>
      <c r="N1213" s="10"/>
      <c r="P1213" s="10"/>
      <c r="R1213" s="10"/>
    </row>
    <row r="1214" spans="1:18" s="9" customFormat="1">
      <c r="A1214" s="10"/>
      <c r="D1214" s="10"/>
      <c r="F1214" s="10"/>
      <c r="H1214" s="10"/>
      <c r="J1214" s="10"/>
      <c r="L1214" s="10"/>
      <c r="N1214" s="10"/>
      <c r="P1214" s="10"/>
      <c r="R1214" s="10"/>
    </row>
    <row r="1215" spans="1:18" s="9" customFormat="1">
      <c r="A1215" s="10"/>
      <c r="D1215" s="10"/>
      <c r="F1215" s="10"/>
      <c r="H1215" s="10"/>
      <c r="J1215" s="10"/>
      <c r="L1215" s="10"/>
      <c r="N1215" s="10"/>
      <c r="P1215" s="10"/>
      <c r="R1215" s="10"/>
    </row>
    <row r="1216" spans="1:18" s="9" customFormat="1">
      <c r="A1216" s="10"/>
      <c r="D1216" s="10"/>
      <c r="F1216" s="10"/>
      <c r="H1216" s="10"/>
      <c r="J1216" s="10"/>
      <c r="L1216" s="10"/>
      <c r="N1216" s="10"/>
      <c r="P1216" s="10"/>
      <c r="R1216" s="10"/>
    </row>
    <row r="1217" spans="1:18" s="9" customFormat="1">
      <c r="A1217" s="10"/>
      <c r="D1217" s="10"/>
      <c r="F1217" s="10"/>
      <c r="H1217" s="10"/>
      <c r="J1217" s="10"/>
      <c r="L1217" s="10"/>
      <c r="N1217" s="10"/>
      <c r="P1217" s="10"/>
      <c r="R1217" s="10"/>
    </row>
    <row r="1218" spans="1:18" s="9" customFormat="1">
      <c r="A1218" s="10"/>
      <c r="D1218" s="10"/>
      <c r="F1218" s="10"/>
      <c r="H1218" s="10"/>
      <c r="J1218" s="10"/>
      <c r="L1218" s="10"/>
      <c r="N1218" s="10"/>
      <c r="P1218" s="10"/>
      <c r="R1218" s="10"/>
    </row>
    <row r="1219" spans="1:18" s="9" customFormat="1">
      <c r="A1219" s="10"/>
      <c r="D1219" s="10"/>
      <c r="F1219" s="10"/>
      <c r="H1219" s="10"/>
      <c r="J1219" s="10"/>
      <c r="L1219" s="10"/>
      <c r="N1219" s="10"/>
      <c r="P1219" s="10"/>
      <c r="R1219" s="10"/>
    </row>
    <row r="1220" spans="1:18" s="9" customFormat="1">
      <c r="A1220" s="10"/>
      <c r="D1220" s="10"/>
      <c r="F1220" s="10"/>
      <c r="H1220" s="10"/>
      <c r="J1220" s="10"/>
      <c r="L1220" s="10"/>
      <c r="N1220" s="10"/>
      <c r="P1220" s="10"/>
      <c r="R1220" s="10"/>
    </row>
    <row r="1221" spans="1:18" s="9" customFormat="1">
      <c r="A1221" s="10"/>
      <c r="D1221" s="10"/>
      <c r="F1221" s="10"/>
      <c r="H1221" s="10"/>
      <c r="J1221" s="10"/>
      <c r="L1221" s="10"/>
      <c r="N1221" s="10"/>
      <c r="P1221" s="10"/>
      <c r="R1221" s="10"/>
    </row>
    <row r="1222" spans="1:18" s="9" customFormat="1">
      <c r="A1222" s="10"/>
      <c r="D1222" s="10"/>
      <c r="F1222" s="10"/>
      <c r="H1222" s="10"/>
      <c r="J1222" s="10"/>
      <c r="L1222" s="10"/>
      <c r="N1222" s="10"/>
      <c r="P1222" s="10"/>
      <c r="R1222" s="10"/>
    </row>
    <row r="1223" spans="1:18" s="9" customFormat="1">
      <c r="A1223" s="10"/>
      <c r="D1223" s="10"/>
      <c r="F1223" s="10"/>
      <c r="H1223" s="10"/>
      <c r="J1223" s="10"/>
      <c r="L1223" s="10"/>
      <c r="N1223" s="10"/>
      <c r="P1223" s="10"/>
      <c r="R1223" s="10"/>
    </row>
    <row r="1224" spans="1:18" s="9" customFormat="1">
      <c r="A1224" s="10"/>
      <c r="D1224" s="10"/>
      <c r="F1224" s="10"/>
      <c r="H1224" s="10"/>
      <c r="J1224" s="10"/>
      <c r="L1224" s="10"/>
      <c r="N1224" s="10"/>
      <c r="P1224" s="10"/>
      <c r="R1224" s="10"/>
    </row>
    <row r="1225" spans="1:18" s="9" customFormat="1">
      <c r="A1225" s="10"/>
      <c r="D1225" s="10"/>
      <c r="F1225" s="10"/>
      <c r="H1225" s="10"/>
      <c r="J1225" s="10"/>
      <c r="L1225" s="10"/>
      <c r="N1225" s="10"/>
      <c r="P1225" s="10"/>
      <c r="R1225" s="10"/>
    </row>
    <row r="1226" spans="1:18" s="9" customFormat="1">
      <c r="A1226" s="10"/>
      <c r="D1226" s="10"/>
      <c r="F1226" s="10"/>
      <c r="H1226" s="10"/>
      <c r="J1226" s="10"/>
      <c r="L1226" s="10"/>
      <c r="N1226" s="10"/>
      <c r="P1226" s="10"/>
      <c r="R1226" s="10"/>
    </row>
    <row r="1227" spans="1:18" s="9" customFormat="1">
      <c r="A1227" s="10"/>
      <c r="D1227" s="10"/>
      <c r="F1227" s="10"/>
      <c r="H1227" s="10"/>
      <c r="J1227" s="10"/>
      <c r="L1227" s="10"/>
      <c r="N1227" s="10"/>
      <c r="P1227" s="10"/>
      <c r="R1227" s="10"/>
    </row>
    <row r="1228" spans="1:18" s="9" customFormat="1">
      <c r="A1228" s="10"/>
      <c r="D1228" s="10"/>
      <c r="F1228" s="10"/>
      <c r="H1228" s="10"/>
      <c r="J1228" s="10"/>
      <c r="L1228" s="10"/>
      <c r="N1228" s="10"/>
      <c r="P1228" s="10"/>
      <c r="R1228" s="10"/>
    </row>
    <row r="1229" spans="1:18" s="9" customFormat="1">
      <c r="A1229" s="10"/>
      <c r="D1229" s="10"/>
      <c r="F1229" s="10"/>
      <c r="H1229" s="10"/>
      <c r="J1229" s="10"/>
      <c r="L1229" s="10"/>
      <c r="N1229" s="10"/>
      <c r="P1229" s="10"/>
      <c r="R1229" s="10"/>
    </row>
    <row r="1230" spans="1:18" s="9" customFormat="1">
      <c r="A1230" s="10"/>
      <c r="D1230" s="10"/>
      <c r="F1230" s="10"/>
      <c r="H1230" s="10"/>
      <c r="J1230" s="10"/>
      <c r="L1230" s="10"/>
      <c r="N1230" s="10"/>
      <c r="P1230" s="10"/>
      <c r="R1230" s="10"/>
    </row>
    <row r="1231" spans="1:18" s="9" customFormat="1">
      <c r="A1231" s="10"/>
      <c r="D1231" s="10"/>
      <c r="F1231" s="10"/>
      <c r="H1231" s="10"/>
      <c r="J1231" s="10"/>
      <c r="L1231" s="10"/>
      <c r="N1231" s="10"/>
      <c r="P1231" s="10"/>
      <c r="R1231" s="10"/>
    </row>
    <row r="1232" spans="1:18" s="9" customFormat="1">
      <c r="A1232" s="10"/>
      <c r="D1232" s="10"/>
      <c r="F1232" s="10"/>
      <c r="H1232" s="10"/>
      <c r="J1232" s="10"/>
      <c r="L1232" s="10"/>
      <c r="N1232" s="10"/>
      <c r="P1232" s="10"/>
      <c r="R1232" s="10"/>
    </row>
    <row r="1233" spans="1:18" s="9" customFormat="1">
      <c r="A1233" s="10"/>
      <c r="D1233" s="10"/>
      <c r="F1233" s="10"/>
      <c r="H1233" s="10"/>
      <c r="J1233" s="10"/>
      <c r="L1233" s="10"/>
      <c r="N1233" s="10"/>
      <c r="P1233" s="10"/>
      <c r="R1233" s="10"/>
    </row>
    <row r="1234" spans="1:18" s="9" customFormat="1">
      <c r="A1234" s="10"/>
      <c r="D1234" s="10"/>
      <c r="F1234" s="10"/>
      <c r="H1234" s="10"/>
      <c r="J1234" s="10"/>
      <c r="L1234" s="10"/>
      <c r="N1234" s="10"/>
      <c r="P1234" s="10"/>
      <c r="R1234" s="10"/>
    </row>
    <row r="1235" spans="1:18" s="9" customFormat="1">
      <c r="A1235" s="10"/>
      <c r="D1235" s="10"/>
      <c r="F1235" s="10"/>
      <c r="H1235" s="10"/>
      <c r="J1235" s="10"/>
      <c r="L1235" s="10"/>
      <c r="N1235" s="10"/>
      <c r="P1235" s="10"/>
      <c r="R1235" s="10"/>
    </row>
    <row r="1236" spans="1:18" s="9" customFormat="1">
      <c r="A1236" s="10"/>
      <c r="D1236" s="10"/>
      <c r="F1236" s="10"/>
      <c r="H1236" s="10"/>
      <c r="J1236" s="10"/>
      <c r="L1236" s="10"/>
      <c r="N1236" s="10"/>
      <c r="P1236" s="10"/>
      <c r="R1236" s="10"/>
    </row>
    <row r="1237" spans="1:18" s="9" customFormat="1">
      <c r="A1237" s="10"/>
      <c r="D1237" s="10"/>
      <c r="F1237" s="10"/>
      <c r="H1237" s="10"/>
      <c r="J1237" s="10"/>
      <c r="L1237" s="10"/>
      <c r="N1237" s="10"/>
      <c r="P1237" s="10"/>
      <c r="R1237" s="10"/>
    </row>
    <row r="1238" spans="1:18" s="9" customFormat="1">
      <c r="A1238" s="10"/>
      <c r="D1238" s="10"/>
      <c r="F1238" s="10"/>
      <c r="H1238" s="10"/>
      <c r="J1238" s="10"/>
      <c r="L1238" s="10"/>
      <c r="N1238" s="10"/>
      <c r="P1238" s="10"/>
      <c r="R1238" s="10"/>
    </row>
    <row r="1239" spans="1:18" s="9" customFormat="1">
      <c r="A1239" s="10"/>
      <c r="D1239" s="10"/>
      <c r="F1239" s="10"/>
      <c r="H1239" s="10"/>
      <c r="J1239" s="10"/>
      <c r="L1239" s="10"/>
      <c r="N1239" s="10"/>
      <c r="P1239" s="10"/>
      <c r="R1239" s="10"/>
    </row>
    <row r="1240" spans="1:18" s="9" customFormat="1">
      <c r="A1240" s="10"/>
      <c r="D1240" s="10"/>
      <c r="F1240" s="10"/>
      <c r="H1240" s="10"/>
      <c r="J1240" s="10"/>
      <c r="L1240" s="10"/>
      <c r="N1240" s="10"/>
      <c r="P1240" s="10"/>
      <c r="R1240" s="10"/>
    </row>
    <row r="1241" spans="1:18" s="9" customFormat="1">
      <c r="A1241" s="10"/>
      <c r="D1241" s="10"/>
      <c r="F1241" s="10"/>
      <c r="H1241" s="10"/>
      <c r="J1241" s="10"/>
      <c r="L1241" s="10"/>
      <c r="N1241" s="10"/>
      <c r="P1241" s="10"/>
      <c r="R1241" s="10"/>
    </row>
    <row r="1242" spans="1:18" s="9" customFormat="1">
      <c r="A1242" s="10"/>
      <c r="D1242" s="10"/>
      <c r="F1242" s="10"/>
      <c r="H1242" s="10"/>
      <c r="J1242" s="10"/>
      <c r="L1242" s="10"/>
      <c r="N1242" s="10"/>
      <c r="P1242" s="10"/>
      <c r="R1242" s="10"/>
    </row>
    <row r="1243" spans="1:18" s="9" customFormat="1">
      <c r="A1243" s="10"/>
      <c r="D1243" s="10"/>
      <c r="F1243" s="10"/>
      <c r="H1243" s="10"/>
      <c r="J1243" s="10"/>
      <c r="L1243" s="10"/>
      <c r="N1243" s="10"/>
      <c r="P1243" s="10"/>
      <c r="R1243" s="10"/>
    </row>
    <row r="1244" spans="1:18" s="9" customFormat="1">
      <c r="A1244" s="10"/>
      <c r="D1244" s="10"/>
      <c r="F1244" s="10"/>
      <c r="H1244" s="10"/>
      <c r="J1244" s="10"/>
      <c r="L1244" s="10"/>
      <c r="N1244" s="10"/>
      <c r="P1244" s="10"/>
      <c r="R1244" s="10"/>
    </row>
    <row r="1245" spans="1:18" s="9" customFormat="1">
      <c r="A1245" s="10"/>
      <c r="D1245" s="10"/>
      <c r="F1245" s="10"/>
      <c r="H1245" s="10"/>
      <c r="J1245" s="10"/>
      <c r="L1245" s="10"/>
      <c r="N1245" s="10"/>
      <c r="P1245" s="10"/>
      <c r="R1245" s="10"/>
    </row>
    <row r="1246" spans="1:18" s="9" customFormat="1">
      <c r="A1246" s="10"/>
      <c r="D1246" s="10"/>
      <c r="F1246" s="10"/>
      <c r="H1246" s="10"/>
      <c r="J1246" s="10"/>
      <c r="L1246" s="10"/>
      <c r="N1246" s="10"/>
      <c r="P1246" s="10"/>
      <c r="R1246" s="10"/>
    </row>
    <row r="1247" spans="1:18" s="9" customFormat="1">
      <c r="A1247" s="10"/>
      <c r="D1247" s="10"/>
      <c r="F1247" s="10"/>
      <c r="H1247" s="10"/>
      <c r="J1247" s="10"/>
      <c r="L1247" s="10"/>
      <c r="N1247" s="10"/>
      <c r="P1247" s="10"/>
      <c r="R1247" s="10"/>
    </row>
    <row r="1248" spans="1:18" s="9" customFormat="1">
      <c r="A1248" s="10"/>
      <c r="D1248" s="10"/>
      <c r="F1248" s="10"/>
      <c r="H1248" s="10"/>
      <c r="J1248" s="10"/>
      <c r="L1248" s="10"/>
      <c r="N1248" s="10"/>
      <c r="P1248" s="10"/>
      <c r="R1248" s="10"/>
    </row>
    <row r="1249" spans="1:18" s="9" customFormat="1">
      <c r="A1249" s="10"/>
      <c r="D1249" s="10"/>
      <c r="F1249" s="10"/>
      <c r="H1249" s="10"/>
      <c r="J1249" s="10"/>
      <c r="L1249" s="10"/>
      <c r="N1249" s="10"/>
      <c r="P1249" s="10"/>
      <c r="R1249" s="10"/>
    </row>
    <row r="1250" spans="1:18" s="9" customFormat="1">
      <c r="A1250" s="10"/>
      <c r="D1250" s="10"/>
      <c r="F1250" s="10"/>
      <c r="H1250" s="10"/>
      <c r="J1250" s="10"/>
      <c r="L1250" s="10"/>
      <c r="N1250" s="10"/>
      <c r="P1250" s="10"/>
      <c r="R1250" s="10"/>
    </row>
    <row r="1251" spans="1:18" s="9" customFormat="1">
      <c r="A1251" s="10"/>
      <c r="D1251" s="10"/>
      <c r="F1251" s="10"/>
      <c r="H1251" s="10"/>
      <c r="J1251" s="10"/>
      <c r="L1251" s="10"/>
      <c r="N1251" s="10"/>
      <c r="P1251" s="10"/>
      <c r="R1251" s="10"/>
    </row>
    <row r="1252" spans="1:18" s="9" customFormat="1">
      <c r="A1252" s="10"/>
      <c r="D1252" s="10"/>
      <c r="F1252" s="10"/>
      <c r="H1252" s="10"/>
      <c r="J1252" s="10"/>
      <c r="L1252" s="10"/>
      <c r="N1252" s="10"/>
      <c r="P1252" s="10"/>
      <c r="R1252" s="10"/>
    </row>
    <row r="1253" spans="1:18" s="9" customFormat="1">
      <c r="A1253" s="10"/>
      <c r="D1253" s="10"/>
      <c r="F1253" s="10"/>
      <c r="H1253" s="10"/>
      <c r="J1253" s="10"/>
      <c r="L1253" s="10"/>
      <c r="N1253" s="10"/>
      <c r="P1253" s="10"/>
      <c r="R1253" s="10"/>
    </row>
    <row r="1254" spans="1:18" s="9" customFormat="1">
      <c r="A1254" s="10"/>
      <c r="D1254" s="10"/>
      <c r="F1254" s="10"/>
      <c r="H1254" s="10"/>
      <c r="J1254" s="10"/>
      <c r="L1254" s="10"/>
      <c r="N1254" s="10"/>
      <c r="P1254" s="10"/>
      <c r="R1254" s="10"/>
    </row>
    <row r="1255" spans="1:18" s="9" customFormat="1">
      <c r="A1255" s="10"/>
      <c r="D1255" s="10"/>
      <c r="F1255" s="10"/>
      <c r="H1255" s="10"/>
      <c r="J1255" s="10"/>
      <c r="L1255" s="10"/>
      <c r="N1255" s="10"/>
      <c r="P1255" s="10"/>
      <c r="R1255" s="10"/>
    </row>
    <row r="1256" spans="1:18" s="9" customFormat="1">
      <c r="A1256" s="10"/>
      <c r="D1256" s="10"/>
      <c r="F1256" s="10"/>
      <c r="H1256" s="10"/>
      <c r="J1256" s="10"/>
      <c r="L1256" s="10"/>
      <c r="N1256" s="10"/>
      <c r="P1256" s="10"/>
      <c r="R1256" s="10"/>
    </row>
    <row r="1257" spans="1:18" s="9" customFormat="1">
      <c r="A1257" s="10"/>
      <c r="D1257" s="10"/>
      <c r="F1257" s="10"/>
      <c r="H1257" s="10"/>
      <c r="J1257" s="10"/>
      <c r="L1257" s="10"/>
      <c r="N1257" s="10"/>
      <c r="P1257" s="10"/>
      <c r="R1257" s="10"/>
    </row>
    <row r="1258" spans="1:18" s="9" customFormat="1">
      <c r="A1258" s="10"/>
      <c r="D1258" s="10"/>
      <c r="F1258" s="10"/>
      <c r="H1258" s="10"/>
      <c r="J1258" s="10"/>
      <c r="L1258" s="10"/>
      <c r="N1258" s="10"/>
      <c r="P1258" s="10"/>
      <c r="R1258" s="10"/>
    </row>
    <row r="1259" spans="1:18" s="9" customFormat="1">
      <c r="A1259" s="10"/>
      <c r="D1259" s="10"/>
      <c r="F1259" s="10"/>
      <c r="H1259" s="10"/>
      <c r="J1259" s="10"/>
      <c r="L1259" s="10"/>
      <c r="N1259" s="10"/>
      <c r="P1259" s="10"/>
      <c r="R1259" s="10"/>
    </row>
    <row r="1260" spans="1:18" s="9" customFormat="1">
      <c r="A1260" s="10"/>
      <c r="D1260" s="10"/>
      <c r="F1260" s="10"/>
      <c r="H1260" s="10"/>
      <c r="J1260" s="10"/>
      <c r="L1260" s="10"/>
      <c r="N1260" s="10"/>
      <c r="P1260" s="10"/>
      <c r="R1260" s="10"/>
    </row>
    <row r="1261" spans="1:18" s="9" customFormat="1">
      <c r="A1261" s="10"/>
      <c r="D1261" s="10"/>
      <c r="F1261" s="10"/>
      <c r="H1261" s="10"/>
      <c r="J1261" s="10"/>
      <c r="L1261" s="10"/>
      <c r="N1261" s="10"/>
      <c r="P1261" s="10"/>
      <c r="R1261" s="10"/>
    </row>
    <row r="1262" spans="1:18" s="9" customFormat="1">
      <c r="A1262" s="10"/>
      <c r="D1262" s="10"/>
      <c r="F1262" s="10"/>
      <c r="H1262" s="10"/>
      <c r="J1262" s="10"/>
      <c r="L1262" s="10"/>
      <c r="N1262" s="10"/>
      <c r="P1262" s="10"/>
      <c r="R1262" s="10"/>
    </row>
    <row r="1263" spans="1:18" s="9" customFormat="1">
      <c r="A1263" s="10"/>
      <c r="D1263" s="10"/>
      <c r="F1263" s="10"/>
      <c r="H1263" s="10"/>
      <c r="J1263" s="10"/>
      <c r="L1263" s="10"/>
      <c r="N1263" s="10"/>
      <c r="P1263" s="10"/>
      <c r="R1263" s="10"/>
    </row>
    <row r="1264" spans="1:18" s="9" customFormat="1">
      <c r="A1264" s="10"/>
      <c r="D1264" s="10"/>
      <c r="F1264" s="10"/>
      <c r="H1264" s="10"/>
      <c r="J1264" s="10"/>
      <c r="L1264" s="10"/>
      <c r="N1264" s="10"/>
      <c r="P1264" s="10"/>
      <c r="R1264" s="10"/>
    </row>
    <row r="1265" spans="1:18" s="9" customFormat="1">
      <c r="A1265" s="10"/>
      <c r="D1265" s="10"/>
      <c r="F1265" s="10"/>
      <c r="H1265" s="10"/>
      <c r="J1265" s="10"/>
      <c r="L1265" s="10"/>
      <c r="N1265" s="10"/>
      <c r="P1265" s="10"/>
      <c r="R1265" s="10"/>
    </row>
    <row r="1266" spans="1:18" s="9" customFormat="1">
      <c r="A1266" s="10"/>
      <c r="D1266" s="10"/>
      <c r="F1266" s="10"/>
      <c r="H1266" s="10"/>
      <c r="J1266" s="10"/>
      <c r="L1266" s="10"/>
      <c r="N1266" s="10"/>
      <c r="P1266" s="10"/>
      <c r="R1266" s="10"/>
    </row>
    <row r="1267" spans="1:18" s="9" customFormat="1">
      <c r="A1267" s="10"/>
      <c r="D1267" s="10"/>
      <c r="F1267" s="10"/>
      <c r="H1267" s="10"/>
      <c r="J1267" s="10"/>
      <c r="L1267" s="10"/>
      <c r="N1267" s="10"/>
      <c r="P1267" s="10"/>
      <c r="R1267" s="10"/>
    </row>
    <row r="1268" spans="1:18" s="9" customFormat="1">
      <c r="A1268" s="10"/>
      <c r="D1268" s="10"/>
      <c r="F1268" s="10"/>
      <c r="H1268" s="10"/>
      <c r="J1268" s="10"/>
      <c r="L1268" s="10"/>
      <c r="N1268" s="10"/>
      <c r="P1268" s="10"/>
      <c r="R1268" s="10"/>
    </row>
    <row r="1269" spans="1:18" s="9" customFormat="1">
      <c r="A1269" s="10"/>
      <c r="D1269" s="10"/>
      <c r="F1269" s="10"/>
      <c r="H1269" s="10"/>
      <c r="J1269" s="10"/>
      <c r="L1269" s="10"/>
      <c r="N1269" s="10"/>
      <c r="P1269" s="10"/>
      <c r="R1269" s="10"/>
    </row>
    <row r="1270" spans="1:18" s="9" customFormat="1">
      <c r="A1270" s="10"/>
      <c r="D1270" s="10"/>
      <c r="F1270" s="10"/>
      <c r="H1270" s="10"/>
      <c r="J1270" s="10"/>
      <c r="L1270" s="10"/>
      <c r="N1270" s="10"/>
      <c r="P1270" s="10"/>
      <c r="R1270" s="10"/>
    </row>
    <row r="1271" spans="1:18" s="9" customFormat="1">
      <c r="A1271" s="10"/>
      <c r="D1271" s="10"/>
      <c r="F1271" s="10"/>
      <c r="H1271" s="10"/>
      <c r="J1271" s="10"/>
      <c r="L1271" s="10"/>
      <c r="N1271" s="10"/>
      <c r="P1271" s="10"/>
      <c r="R1271" s="10"/>
    </row>
    <row r="1272" spans="1:18" s="9" customFormat="1">
      <c r="A1272" s="10"/>
      <c r="D1272" s="10"/>
      <c r="F1272" s="10"/>
      <c r="H1272" s="10"/>
      <c r="J1272" s="10"/>
      <c r="L1272" s="10"/>
      <c r="N1272" s="10"/>
      <c r="P1272" s="10"/>
      <c r="R1272" s="10"/>
    </row>
    <row r="1273" spans="1:18" s="9" customFormat="1">
      <c r="A1273" s="10"/>
      <c r="D1273" s="10"/>
      <c r="F1273" s="10"/>
      <c r="H1273" s="10"/>
      <c r="J1273" s="10"/>
      <c r="L1273" s="10"/>
      <c r="N1273" s="10"/>
      <c r="P1273" s="10"/>
      <c r="R1273" s="10"/>
    </row>
    <row r="1274" spans="1:18" s="9" customFormat="1">
      <c r="A1274" s="10"/>
      <c r="D1274" s="10"/>
      <c r="F1274" s="10"/>
      <c r="H1274" s="10"/>
      <c r="J1274" s="10"/>
      <c r="L1274" s="10"/>
      <c r="N1274" s="10"/>
      <c r="P1274" s="10"/>
      <c r="R1274" s="10"/>
    </row>
    <row r="1275" spans="1:18" s="9" customFormat="1">
      <c r="A1275" s="10"/>
      <c r="D1275" s="10"/>
      <c r="F1275" s="10"/>
      <c r="H1275" s="10"/>
      <c r="J1275" s="10"/>
      <c r="L1275" s="10"/>
      <c r="N1275" s="10"/>
      <c r="P1275" s="10"/>
      <c r="R1275" s="10"/>
    </row>
    <row r="1276" spans="1:18" s="9" customFormat="1">
      <c r="A1276" s="10"/>
      <c r="D1276" s="10"/>
      <c r="F1276" s="10"/>
      <c r="H1276" s="10"/>
      <c r="J1276" s="10"/>
      <c r="L1276" s="10"/>
      <c r="N1276" s="10"/>
      <c r="P1276" s="10"/>
      <c r="R1276" s="10"/>
    </row>
    <row r="1277" spans="1:18" s="9" customFormat="1">
      <c r="A1277" s="10"/>
      <c r="D1277" s="10"/>
      <c r="F1277" s="10"/>
      <c r="H1277" s="10"/>
      <c r="J1277" s="10"/>
      <c r="L1277" s="10"/>
      <c r="N1277" s="10"/>
      <c r="P1277" s="10"/>
      <c r="R1277" s="10"/>
    </row>
    <row r="1278" spans="1:18" s="9" customFormat="1">
      <c r="A1278" s="10"/>
      <c r="D1278" s="10"/>
      <c r="F1278" s="10"/>
      <c r="H1278" s="10"/>
      <c r="J1278" s="10"/>
      <c r="L1278" s="10"/>
      <c r="N1278" s="10"/>
      <c r="P1278" s="10"/>
      <c r="R1278" s="10"/>
    </row>
    <row r="1279" spans="1:18" s="9" customFormat="1">
      <c r="A1279" s="10"/>
      <c r="D1279" s="10"/>
      <c r="F1279" s="10"/>
      <c r="H1279" s="10"/>
      <c r="J1279" s="10"/>
      <c r="L1279" s="10"/>
      <c r="N1279" s="10"/>
      <c r="P1279" s="10"/>
      <c r="R1279" s="10"/>
    </row>
    <row r="1280" spans="1:18" s="9" customFormat="1">
      <c r="A1280" s="10"/>
      <c r="D1280" s="10"/>
      <c r="F1280" s="10"/>
      <c r="H1280" s="10"/>
      <c r="J1280" s="10"/>
      <c r="L1280" s="10"/>
      <c r="N1280" s="10"/>
      <c r="P1280" s="10"/>
      <c r="R1280" s="10"/>
    </row>
    <row r="1281" spans="1:18" s="9" customFormat="1">
      <c r="A1281" s="10"/>
      <c r="D1281" s="10"/>
      <c r="F1281" s="10"/>
      <c r="H1281" s="10"/>
      <c r="J1281" s="10"/>
      <c r="L1281" s="10"/>
      <c r="N1281" s="10"/>
      <c r="P1281" s="10"/>
      <c r="R1281" s="10"/>
    </row>
    <row r="1282" spans="1:18" s="9" customFormat="1">
      <c r="A1282" s="10"/>
      <c r="D1282" s="10"/>
      <c r="F1282" s="10"/>
      <c r="H1282" s="10"/>
      <c r="J1282" s="10"/>
      <c r="L1282" s="10"/>
      <c r="N1282" s="10"/>
      <c r="P1282" s="10"/>
      <c r="R1282" s="10"/>
    </row>
    <row r="1283" spans="1:18" s="9" customFormat="1">
      <c r="A1283" s="10"/>
      <c r="D1283" s="10"/>
      <c r="F1283" s="10"/>
      <c r="H1283" s="10"/>
      <c r="J1283" s="10"/>
      <c r="L1283" s="10"/>
      <c r="N1283" s="10"/>
      <c r="P1283" s="10"/>
      <c r="R1283" s="10"/>
    </row>
    <row r="1284" spans="1:18" s="9" customFormat="1">
      <c r="A1284" s="10"/>
      <c r="D1284" s="10"/>
      <c r="F1284" s="10"/>
      <c r="H1284" s="10"/>
      <c r="J1284" s="10"/>
      <c r="L1284" s="10"/>
      <c r="N1284" s="10"/>
      <c r="P1284" s="10"/>
      <c r="R1284" s="10"/>
    </row>
    <row r="1285" spans="1:18" s="9" customFormat="1">
      <c r="A1285" s="10"/>
      <c r="D1285" s="10"/>
      <c r="F1285" s="10"/>
      <c r="H1285" s="10"/>
      <c r="J1285" s="10"/>
      <c r="L1285" s="10"/>
      <c r="N1285" s="10"/>
      <c r="P1285" s="10"/>
      <c r="R1285" s="10"/>
    </row>
    <row r="1286" spans="1:18" s="9" customFormat="1">
      <c r="A1286" s="10"/>
      <c r="D1286" s="10"/>
      <c r="F1286" s="10"/>
      <c r="H1286" s="10"/>
      <c r="J1286" s="10"/>
      <c r="L1286" s="10"/>
      <c r="N1286" s="10"/>
      <c r="P1286" s="10"/>
      <c r="R1286" s="10"/>
    </row>
    <row r="1287" spans="1:18" s="9" customFormat="1">
      <c r="A1287" s="10"/>
      <c r="D1287" s="10"/>
      <c r="F1287" s="10"/>
      <c r="H1287" s="10"/>
      <c r="J1287" s="10"/>
      <c r="L1287" s="10"/>
      <c r="N1287" s="10"/>
      <c r="P1287" s="10"/>
      <c r="R1287" s="10"/>
    </row>
    <row r="1288" spans="1:18" s="9" customFormat="1">
      <c r="A1288" s="10"/>
      <c r="D1288" s="10"/>
      <c r="F1288" s="10"/>
      <c r="H1288" s="10"/>
      <c r="J1288" s="10"/>
      <c r="L1288" s="10"/>
      <c r="N1288" s="10"/>
      <c r="P1288" s="10"/>
      <c r="R1288" s="10"/>
    </row>
    <row r="1289" spans="1:18" s="9" customFormat="1">
      <c r="A1289" s="10"/>
      <c r="D1289" s="10"/>
      <c r="F1289" s="10"/>
      <c r="H1289" s="10"/>
      <c r="J1289" s="10"/>
      <c r="L1289" s="10"/>
      <c r="N1289" s="10"/>
      <c r="P1289" s="10"/>
      <c r="R1289" s="10"/>
    </row>
    <row r="1290" spans="1:18" s="9" customFormat="1">
      <c r="A1290" s="10"/>
      <c r="D1290" s="10"/>
      <c r="F1290" s="10"/>
      <c r="H1290" s="10"/>
      <c r="J1290" s="10"/>
      <c r="L1290" s="10"/>
      <c r="N1290" s="10"/>
      <c r="P1290" s="10"/>
      <c r="R1290" s="10"/>
    </row>
    <row r="1291" spans="1:18" s="9" customFormat="1">
      <c r="A1291" s="10"/>
      <c r="D1291" s="10"/>
      <c r="F1291" s="10"/>
      <c r="H1291" s="10"/>
      <c r="J1291" s="10"/>
      <c r="L1291" s="10"/>
      <c r="N1291" s="10"/>
      <c r="P1291" s="10"/>
      <c r="R1291" s="10"/>
    </row>
    <row r="1292" spans="1:18" s="9" customFormat="1">
      <c r="A1292" s="10"/>
      <c r="D1292" s="10"/>
      <c r="F1292" s="10"/>
      <c r="H1292" s="10"/>
      <c r="J1292" s="10"/>
      <c r="L1292" s="10"/>
      <c r="N1292" s="10"/>
      <c r="P1292" s="10"/>
      <c r="R1292" s="10"/>
    </row>
    <row r="1293" spans="1:18" s="9" customFormat="1">
      <c r="A1293" s="10"/>
      <c r="D1293" s="10"/>
      <c r="F1293" s="10"/>
      <c r="H1293" s="10"/>
      <c r="J1293" s="10"/>
      <c r="L1293" s="10"/>
      <c r="N1293" s="10"/>
      <c r="P1293" s="10"/>
      <c r="R1293" s="10"/>
    </row>
    <row r="1294" spans="1:18" s="9" customFormat="1">
      <c r="A1294" s="10"/>
      <c r="D1294" s="10"/>
      <c r="F1294" s="10"/>
      <c r="H1294" s="10"/>
      <c r="J1294" s="10"/>
      <c r="L1294" s="10"/>
      <c r="N1294" s="10"/>
      <c r="P1294" s="10"/>
      <c r="R1294" s="10"/>
    </row>
    <row r="1295" spans="1:18" s="9" customFormat="1">
      <c r="A1295" s="10"/>
      <c r="D1295" s="10"/>
      <c r="F1295" s="10"/>
      <c r="H1295" s="10"/>
      <c r="J1295" s="10"/>
      <c r="L1295" s="10"/>
      <c r="N1295" s="10"/>
      <c r="P1295" s="10"/>
      <c r="R1295" s="10"/>
    </row>
    <row r="1296" spans="1:18" s="9" customFormat="1">
      <c r="A1296" s="10"/>
      <c r="D1296" s="10"/>
      <c r="F1296" s="10"/>
      <c r="H1296" s="10"/>
      <c r="J1296" s="10"/>
      <c r="L1296" s="10"/>
      <c r="N1296" s="10"/>
      <c r="P1296" s="10"/>
      <c r="R1296" s="10"/>
    </row>
    <row r="1297" spans="1:18" s="9" customFormat="1">
      <c r="A1297" s="10"/>
      <c r="D1297" s="10"/>
      <c r="F1297" s="10"/>
      <c r="H1297" s="10"/>
      <c r="J1297" s="10"/>
      <c r="L1297" s="10"/>
      <c r="N1297" s="10"/>
      <c r="P1297" s="10"/>
      <c r="R1297" s="10"/>
    </row>
    <row r="1298" spans="1:18" s="9" customFormat="1">
      <c r="A1298" s="10"/>
      <c r="D1298" s="10"/>
      <c r="F1298" s="10"/>
      <c r="H1298" s="10"/>
      <c r="J1298" s="10"/>
      <c r="L1298" s="10"/>
      <c r="N1298" s="10"/>
      <c r="P1298" s="10"/>
      <c r="R1298" s="10"/>
    </row>
    <row r="1299" spans="1:18" s="9" customFormat="1">
      <c r="A1299" s="10"/>
      <c r="D1299" s="10"/>
      <c r="F1299" s="10"/>
      <c r="H1299" s="10"/>
      <c r="J1299" s="10"/>
      <c r="L1299" s="10"/>
      <c r="N1299" s="10"/>
      <c r="P1299" s="10"/>
      <c r="R1299" s="10"/>
    </row>
    <row r="1300" spans="1:18" s="9" customFormat="1">
      <c r="A1300" s="10"/>
      <c r="D1300" s="10"/>
      <c r="F1300" s="10"/>
      <c r="H1300" s="10"/>
      <c r="J1300" s="10"/>
      <c r="L1300" s="10"/>
      <c r="N1300" s="10"/>
      <c r="P1300" s="10"/>
      <c r="R1300" s="10"/>
    </row>
    <row r="1301" spans="1:18" s="9" customFormat="1">
      <c r="A1301" s="10"/>
      <c r="D1301" s="10"/>
      <c r="F1301" s="10"/>
      <c r="H1301" s="10"/>
      <c r="J1301" s="10"/>
      <c r="L1301" s="10"/>
      <c r="N1301" s="10"/>
      <c r="P1301" s="10"/>
      <c r="R1301" s="10"/>
    </row>
    <row r="1302" spans="1:18" s="9" customFormat="1">
      <c r="A1302" s="10"/>
      <c r="D1302" s="10"/>
      <c r="F1302" s="10"/>
      <c r="H1302" s="10"/>
      <c r="J1302" s="10"/>
      <c r="L1302" s="10"/>
      <c r="N1302" s="10"/>
      <c r="P1302" s="10"/>
      <c r="R1302" s="10"/>
    </row>
    <row r="1303" spans="1:18" s="9" customFormat="1">
      <c r="A1303" s="10"/>
      <c r="D1303" s="10"/>
      <c r="F1303" s="10"/>
      <c r="H1303" s="10"/>
      <c r="J1303" s="10"/>
      <c r="L1303" s="10"/>
      <c r="N1303" s="10"/>
      <c r="P1303" s="10"/>
      <c r="R1303" s="10"/>
    </row>
    <row r="1304" spans="1:18" s="9" customFormat="1">
      <c r="A1304" s="10"/>
      <c r="D1304" s="10"/>
      <c r="F1304" s="10"/>
      <c r="H1304" s="10"/>
      <c r="J1304" s="10"/>
      <c r="L1304" s="10"/>
      <c r="N1304" s="10"/>
      <c r="P1304" s="10"/>
      <c r="R1304" s="10"/>
    </row>
    <row r="1305" spans="1:18" s="9" customFormat="1">
      <c r="A1305" s="10"/>
      <c r="D1305" s="10"/>
      <c r="F1305" s="10"/>
      <c r="H1305" s="10"/>
      <c r="J1305" s="10"/>
      <c r="L1305" s="10"/>
      <c r="N1305" s="10"/>
      <c r="P1305" s="10"/>
      <c r="R1305" s="10"/>
    </row>
    <row r="1306" spans="1:18" s="9" customFormat="1">
      <c r="A1306" s="10"/>
      <c r="D1306" s="10"/>
      <c r="F1306" s="10"/>
      <c r="H1306" s="10"/>
      <c r="J1306" s="10"/>
      <c r="L1306" s="10"/>
      <c r="N1306" s="10"/>
      <c r="P1306" s="10"/>
      <c r="R1306" s="10"/>
    </row>
    <row r="1307" spans="1:18" s="9" customFormat="1">
      <c r="A1307" s="10"/>
      <c r="D1307" s="10"/>
      <c r="F1307" s="10"/>
      <c r="H1307" s="10"/>
      <c r="J1307" s="10"/>
      <c r="L1307" s="10"/>
      <c r="N1307" s="10"/>
      <c r="P1307" s="10"/>
      <c r="R1307" s="10"/>
    </row>
    <row r="1308" spans="1:18" s="9" customFormat="1">
      <c r="A1308" s="10"/>
      <c r="D1308" s="10"/>
      <c r="F1308" s="10"/>
      <c r="H1308" s="10"/>
      <c r="J1308" s="10"/>
      <c r="L1308" s="10"/>
      <c r="N1308" s="10"/>
      <c r="P1308" s="10"/>
      <c r="R1308" s="10"/>
    </row>
    <row r="1309" spans="1:18" s="9" customFormat="1">
      <c r="A1309" s="10"/>
      <c r="D1309" s="10"/>
      <c r="F1309" s="10"/>
      <c r="H1309" s="10"/>
      <c r="J1309" s="10"/>
      <c r="L1309" s="10"/>
      <c r="N1309" s="10"/>
      <c r="P1309" s="10"/>
      <c r="R1309" s="10"/>
    </row>
    <row r="1310" spans="1:18" s="9" customFormat="1">
      <c r="A1310" s="10"/>
      <c r="D1310" s="10"/>
      <c r="F1310" s="10"/>
      <c r="H1310" s="10"/>
      <c r="J1310" s="10"/>
      <c r="L1310" s="10"/>
      <c r="N1310" s="10"/>
      <c r="P1310" s="10"/>
      <c r="R1310" s="10"/>
    </row>
    <row r="1311" spans="1:18" s="9" customFormat="1">
      <c r="A1311" s="10"/>
      <c r="D1311" s="10"/>
      <c r="F1311" s="10"/>
      <c r="H1311" s="10"/>
      <c r="J1311" s="10"/>
      <c r="L1311" s="10"/>
      <c r="N1311" s="10"/>
      <c r="P1311" s="10"/>
      <c r="R1311" s="10"/>
    </row>
    <row r="1312" spans="1:18" s="9" customFormat="1">
      <c r="A1312" s="10"/>
      <c r="D1312" s="10"/>
      <c r="F1312" s="10"/>
      <c r="H1312" s="10"/>
      <c r="J1312" s="10"/>
      <c r="L1312" s="10"/>
      <c r="N1312" s="10"/>
      <c r="P1312" s="10"/>
      <c r="R1312" s="10"/>
    </row>
    <row r="1313" spans="1:18" s="9" customFormat="1">
      <c r="A1313" s="10"/>
      <c r="D1313" s="10"/>
      <c r="F1313" s="10"/>
      <c r="H1313" s="10"/>
      <c r="J1313" s="10"/>
      <c r="L1313" s="10"/>
      <c r="N1313" s="10"/>
      <c r="P1313" s="10"/>
      <c r="R1313" s="10"/>
    </row>
    <row r="1314" spans="1:18" s="9" customFormat="1">
      <c r="A1314" s="10"/>
      <c r="D1314" s="10"/>
      <c r="F1314" s="10"/>
      <c r="H1314" s="10"/>
      <c r="J1314" s="10"/>
      <c r="L1314" s="10"/>
      <c r="N1314" s="10"/>
      <c r="P1314" s="10"/>
      <c r="R1314" s="10"/>
    </row>
    <row r="1315" spans="1:18" s="9" customFormat="1">
      <c r="A1315" s="10"/>
      <c r="D1315" s="10"/>
      <c r="F1315" s="10"/>
      <c r="H1315" s="10"/>
      <c r="J1315" s="10"/>
      <c r="L1315" s="10"/>
      <c r="N1315" s="10"/>
      <c r="P1315" s="10"/>
      <c r="R1315" s="10"/>
    </row>
    <row r="1316" spans="1:18" s="9" customFormat="1">
      <c r="A1316" s="10"/>
      <c r="D1316" s="10"/>
      <c r="F1316" s="10"/>
      <c r="H1316" s="10"/>
      <c r="J1316" s="10"/>
      <c r="L1316" s="10"/>
      <c r="N1316" s="10"/>
      <c r="P1316" s="10"/>
      <c r="R1316" s="10"/>
    </row>
    <row r="1317" spans="1:18" s="9" customFormat="1">
      <c r="A1317" s="10"/>
      <c r="D1317" s="10"/>
      <c r="F1317" s="10"/>
      <c r="H1317" s="10"/>
      <c r="J1317" s="10"/>
      <c r="L1317" s="10"/>
      <c r="N1317" s="10"/>
      <c r="P1317" s="10"/>
      <c r="R1317" s="10"/>
    </row>
    <row r="1318" spans="1:18" s="9" customFormat="1">
      <c r="A1318" s="10"/>
      <c r="D1318" s="10"/>
      <c r="F1318" s="10"/>
      <c r="H1318" s="10"/>
      <c r="J1318" s="10"/>
      <c r="L1318" s="10"/>
      <c r="N1318" s="10"/>
      <c r="P1318" s="10"/>
      <c r="R1318" s="10"/>
    </row>
    <row r="1319" spans="1:18" s="9" customFormat="1">
      <c r="A1319" s="10"/>
      <c r="D1319" s="10"/>
      <c r="F1319" s="10"/>
      <c r="H1319" s="10"/>
      <c r="J1319" s="10"/>
      <c r="L1319" s="10"/>
      <c r="N1319" s="10"/>
      <c r="P1319" s="10"/>
      <c r="R1319" s="10"/>
    </row>
    <row r="1320" spans="1:18" s="9" customFormat="1">
      <c r="A1320" s="10"/>
      <c r="D1320" s="10"/>
      <c r="F1320" s="10"/>
      <c r="H1320" s="10"/>
      <c r="J1320" s="10"/>
      <c r="L1320" s="10"/>
      <c r="N1320" s="10"/>
      <c r="P1320" s="10"/>
      <c r="R1320" s="10"/>
    </row>
    <row r="1321" spans="1:18" s="9" customFormat="1">
      <c r="A1321" s="10"/>
      <c r="D1321" s="10"/>
      <c r="F1321" s="10"/>
      <c r="H1321" s="10"/>
      <c r="J1321" s="10"/>
      <c r="L1321" s="10"/>
      <c r="N1321" s="10"/>
      <c r="P1321" s="10"/>
      <c r="R1321" s="10"/>
    </row>
    <row r="1322" spans="1:18" s="9" customFormat="1">
      <c r="A1322" s="10"/>
      <c r="D1322" s="10"/>
      <c r="F1322" s="10"/>
      <c r="H1322" s="10"/>
      <c r="J1322" s="10"/>
      <c r="L1322" s="10"/>
      <c r="N1322" s="10"/>
      <c r="P1322" s="10"/>
      <c r="R1322" s="10"/>
    </row>
    <row r="1323" spans="1:18" s="9" customFormat="1">
      <c r="A1323" s="10"/>
      <c r="D1323" s="10"/>
      <c r="F1323" s="10"/>
      <c r="H1323" s="10"/>
      <c r="J1323" s="10"/>
      <c r="L1323" s="10"/>
      <c r="N1323" s="10"/>
      <c r="P1323" s="10"/>
      <c r="R1323" s="10"/>
    </row>
    <row r="1324" spans="1:18" s="9" customFormat="1">
      <c r="A1324" s="10"/>
      <c r="D1324" s="10"/>
      <c r="F1324" s="10"/>
      <c r="H1324" s="10"/>
      <c r="J1324" s="10"/>
      <c r="L1324" s="10"/>
      <c r="N1324" s="10"/>
      <c r="P1324" s="10"/>
      <c r="R1324" s="10"/>
    </row>
    <row r="1325" spans="1:18" s="9" customFormat="1">
      <c r="A1325" s="10"/>
      <c r="D1325" s="10"/>
      <c r="F1325" s="10"/>
      <c r="H1325" s="10"/>
      <c r="J1325" s="10"/>
      <c r="L1325" s="10"/>
      <c r="N1325" s="10"/>
      <c r="P1325" s="10"/>
      <c r="R1325" s="10"/>
    </row>
    <row r="1326" spans="1:18" s="9" customFormat="1">
      <c r="A1326" s="10"/>
      <c r="D1326" s="10"/>
      <c r="F1326" s="10"/>
      <c r="H1326" s="10"/>
      <c r="J1326" s="10"/>
      <c r="L1326" s="10"/>
      <c r="N1326" s="10"/>
      <c r="P1326" s="10"/>
      <c r="R1326" s="10"/>
    </row>
    <row r="1327" spans="1:18" s="9" customFormat="1">
      <c r="A1327" s="10"/>
      <c r="D1327" s="10"/>
      <c r="F1327" s="10"/>
      <c r="H1327" s="10"/>
      <c r="J1327" s="10"/>
      <c r="L1327" s="10"/>
      <c r="N1327" s="10"/>
      <c r="P1327" s="10"/>
      <c r="R1327" s="10"/>
    </row>
    <row r="1328" spans="1:18" s="9" customFormat="1">
      <c r="A1328" s="10"/>
      <c r="D1328" s="10"/>
      <c r="F1328" s="10"/>
      <c r="H1328" s="10"/>
      <c r="J1328" s="10"/>
      <c r="L1328" s="10"/>
      <c r="N1328" s="10"/>
      <c r="P1328" s="10"/>
      <c r="R1328" s="10"/>
    </row>
    <row r="1329" spans="1:18" s="9" customFormat="1">
      <c r="A1329" s="10"/>
      <c r="D1329" s="10"/>
      <c r="F1329" s="10"/>
      <c r="H1329" s="10"/>
      <c r="J1329" s="10"/>
      <c r="L1329" s="10"/>
      <c r="N1329" s="10"/>
      <c r="P1329" s="10"/>
      <c r="R1329" s="10"/>
    </row>
    <row r="1330" spans="1:18" s="9" customFormat="1">
      <c r="A1330" s="10"/>
      <c r="D1330" s="10"/>
      <c r="F1330" s="10"/>
      <c r="H1330" s="10"/>
      <c r="J1330" s="10"/>
      <c r="L1330" s="10"/>
      <c r="N1330" s="10"/>
      <c r="P1330" s="10"/>
      <c r="R1330" s="10"/>
    </row>
    <row r="1331" spans="1:18" s="9" customFormat="1">
      <c r="A1331" s="10"/>
      <c r="D1331" s="10"/>
      <c r="F1331" s="10"/>
      <c r="H1331" s="10"/>
      <c r="J1331" s="10"/>
      <c r="L1331" s="10"/>
      <c r="N1331" s="10"/>
      <c r="P1331" s="10"/>
      <c r="R1331" s="10"/>
    </row>
    <row r="1332" spans="1:18" s="9" customFormat="1">
      <c r="A1332" s="10"/>
      <c r="D1332" s="10"/>
      <c r="F1332" s="10"/>
      <c r="H1332" s="10"/>
      <c r="J1332" s="10"/>
      <c r="L1332" s="10"/>
      <c r="N1332" s="10"/>
      <c r="P1332" s="10"/>
      <c r="R1332" s="10"/>
    </row>
    <row r="1333" spans="1:18" s="9" customFormat="1">
      <c r="A1333" s="10"/>
      <c r="D1333" s="10"/>
      <c r="F1333" s="10"/>
      <c r="H1333" s="10"/>
      <c r="J1333" s="10"/>
      <c r="L1333" s="10"/>
      <c r="N1333" s="10"/>
      <c r="P1333" s="10"/>
      <c r="R1333" s="10"/>
    </row>
    <row r="1334" spans="1:18" s="9" customFormat="1">
      <c r="A1334" s="10"/>
      <c r="D1334" s="10"/>
      <c r="F1334" s="10"/>
      <c r="H1334" s="10"/>
      <c r="J1334" s="10"/>
      <c r="L1334" s="10"/>
      <c r="N1334" s="10"/>
      <c r="P1334" s="10"/>
      <c r="R1334" s="10"/>
    </row>
    <row r="1335" spans="1:18" s="9" customFormat="1">
      <c r="A1335" s="10"/>
      <c r="D1335" s="10"/>
      <c r="F1335" s="10"/>
      <c r="H1335" s="10"/>
      <c r="J1335" s="10"/>
      <c r="L1335" s="10"/>
      <c r="N1335" s="10"/>
      <c r="P1335" s="10"/>
      <c r="R1335" s="10"/>
    </row>
    <row r="1336" spans="1:18" s="9" customFormat="1">
      <c r="A1336" s="10"/>
      <c r="D1336" s="10"/>
      <c r="F1336" s="10"/>
      <c r="H1336" s="10"/>
      <c r="J1336" s="10"/>
      <c r="L1336" s="10"/>
      <c r="N1336" s="10"/>
      <c r="P1336" s="10"/>
      <c r="R1336" s="10"/>
    </row>
    <row r="1337" spans="1:18" s="9" customFormat="1">
      <c r="A1337" s="10"/>
      <c r="D1337" s="10"/>
      <c r="F1337" s="10"/>
      <c r="H1337" s="10"/>
      <c r="J1337" s="10"/>
      <c r="L1337" s="10"/>
      <c r="N1337" s="10"/>
      <c r="P1337" s="10"/>
      <c r="R1337" s="10"/>
    </row>
    <row r="1338" spans="1:18" s="9" customFormat="1">
      <c r="A1338" s="10"/>
      <c r="D1338" s="10"/>
      <c r="F1338" s="10"/>
      <c r="H1338" s="10"/>
      <c r="J1338" s="10"/>
      <c r="L1338" s="10"/>
      <c r="N1338" s="10"/>
      <c r="P1338" s="10"/>
      <c r="R1338" s="10"/>
    </row>
    <row r="1339" spans="1:18" s="9" customFormat="1">
      <c r="A1339" s="10"/>
      <c r="D1339" s="10"/>
      <c r="F1339" s="10"/>
      <c r="H1339" s="10"/>
      <c r="J1339" s="10"/>
      <c r="L1339" s="10"/>
      <c r="N1339" s="10"/>
      <c r="P1339" s="10"/>
      <c r="R1339" s="10"/>
    </row>
    <row r="1340" spans="1:18" s="9" customFormat="1">
      <c r="A1340" s="10"/>
      <c r="D1340" s="10"/>
      <c r="F1340" s="10"/>
      <c r="H1340" s="10"/>
      <c r="J1340" s="10"/>
      <c r="L1340" s="10"/>
      <c r="N1340" s="10"/>
      <c r="P1340" s="10"/>
      <c r="R1340" s="10"/>
    </row>
    <row r="1341" spans="1:18" s="9" customFormat="1">
      <c r="A1341" s="10"/>
      <c r="D1341" s="10"/>
      <c r="F1341" s="10"/>
      <c r="H1341" s="10"/>
      <c r="J1341" s="10"/>
      <c r="L1341" s="10"/>
      <c r="N1341" s="10"/>
      <c r="P1341" s="10"/>
      <c r="R1341" s="10"/>
    </row>
    <row r="1342" spans="1:18" s="9" customFormat="1">
      <c r="A1342" s="10"/>
      <c r="D1342" s="10"/>
      <c r="F1342" s="10"/>
      <c r="H1342" s="10"/>
      <c r="J1342" s="10"/>
      <c r="L1342" s="10"/>
      <c r="N1342" s="10"/>
      <c r="P1342" s="10"/>
      <c r="R1342" s="10"/>
    </row>
    <row r="1343" spans="1:18" s="9" customFormat="1">
      <c r="A1343" s="10"/>
      <c r="D1343" s="10"/>
      <c r="F1343" s="10"/>
      <c r="H1343" s="10"/>
      <c r="J1343" s="10"/>
      <c r="L1343" s="10"/>
      <c r="N1343" s="10"/>
      <c r="P1343" s="10"/>
      <c r="R1343" s="10"/>
    </row>
    <row r="1344" spans="1:18" s="9" customFormat="1">
      <c r="A1344" s="10"/>
      <c r="D1344" s="10"/>
      <c r="F1344" s="10"/>
      <c r="H1344" s="10"/>
      <c r="J1344" s="10"/>
      <c r="L1344" s="10"/>
      <c r="N1344" s="10"/>
      <c r="P1344" s="10"/>
      <c r="R1344" s="10"/>
    </row>
    <row r="1345" spans="1:18" s="9" customFormat="1">
      <c r="A1345" s="10"/>
      <c r="D1345" s="10"/>
      <c r="F1345" s="10"/>
      <c r="H1345" s="10"/>
      <c r="J1345" s="10"/>
      <c r="L1345" s="10"/>
      <c r="N1345" s="10"/>
      <c r="P1345" s="10"/>
      <c r="R1345" s="10"/>
    </row>
    <row r="1346" spans="1:18" s="9" customFormat="1">
      <c r="A1346" s="10"/>
      <c r="D1346" s="10"/>
      <c r="F1346" s="10"/>
      <c r="H1346" s="10"/>
      <c r="J1346" s="10"/>
      <c r="L1346" s="10"/>
      <c r="N1346" s="10"/>
      <c r="P1346" s="10"/>
      <c r="R1346" s="10"/>
    </row>
    <row r="1347" spans="1:18" s="9" customFormat="1">
      <c r="A1347" s="10"/>
      <c r="D1347" s="10"/>
      <c r="F1347" s="10"/>
      <c r="H1347" s="10"/>
      <c r="J1347" s="10"/>
      <c r="L1347" s="10"/>
      <c r="N1347" s="10"/>
      <c r="P1347" s="10"/>
      <c r="R1347" s="10"/>
    </row>
    <row r="1348" spans="1:18" s="9" customFormat="1">
      <c r="A1348" s="10"/>
      <c r="D1348" s="10"/>
      <c r="F1348" s="10"/>
      <c r="H1348" s="10"/>
      <c r="J1348" s="10"/>
      <c r="L1348" s="10"/>
      <c r="N1348" s="10"/>
      <c r="P1348" s="10"/>
      <c r="R1348" s="10"/>
    </row>
    <row r="1349" spans="1:18" s="9" customFormat="1">
      <c r="A1349" s="10"/>
      <c r="D1349" s="10"/>
      <c r="F1349" s="10"/>
      <c r="H1349" s="10"/>
      <c r="J1349" s="10"/>
      <c r="L1349" s="10"/>
      <c r="N1349" s="10"/>
      <c r="P1349" s="10"/>
      <c r="R1349" s="10"/>
    </row>
    <row r="1350" spans="1:18" s="9" customFormat="1">
      <c r="A1350" s="10"/>
      <c r="D1350" s="10"/>
      <c r="F1350" s="10"/>
      <c r="H1350" s="10"/>
      <c r="J1350" s="10"/>
      <c r="L1350" s="10"/>
      <c r="N1350" s="10"/>
      <c r="P1350" s="10"/>
      <c r="R1350" s="10"/>
    </row>
    <row r="1351" spans="1:18" s="9" customFormat="1">
      <c r="A1351" s="10"/>
      <c r="D1351" s="10"/>
      <c r="F1351" s="10"/>
      <c r="H1351" s="10"/>
      <c r="J1351" s="10"/>
      <c r="L1351" s="10"/>
      <c r="N1351" s="10"/>
      <c r="P1351" s="10"/>
      <c r="R1351" s="10"/>
    </row>
    <row r="1352" spans="1:18" s="9" customFormat="1">
      <c r="A1352" s="10"/>
      <c r="D1352" s="10"/>
      <c r="F1352" s="10"/>
      <c r="H1352" s="10"/>
      <c r="J1352" s="10"/>
      <c r="L1352" s="10"/>
      <c r="N1352" s="10"/>
      <c r="P1352" s="10"/>
      <c r="R1352" s="10"/>
    </row>
    <row r="1353" spans="1:18" s="9" customFormat="1">
      <c r="A1353" s="10"/>
      <c r="D1353" s="10"/>
      <c r="F1353" s="10"/>
      <c r="H1353" s="10"/>
      <c r="J1353" s="10"/>
      <c r="L1353" s="10"/>
      <c r="N1353" s="10"/>
      <c r="P1353" s="10"/>
      <c r="R1353" s="10"/>
    </row>
    <row r="1354" spans="1:18" s="9" customFormat="1">
      <c r="A1354" s="10"/>
      <c r="D1354" s="10"/>
      <c r="F1354" s="10"/>
      <c r="H1354" s="10"/>
      <c r="J1354" s="10"/>
      <c r="L1354" s="10"/>
      <c r="N1354" s="10"/>
      <c r="P1354" s="10"/>
      <c r="R1354" s="10"/>
    </row>
    <row r="1355" spans="1:18" s="9" customFormat="1">
      <c r="A1355" s="10"/>
      <c r="D1355" s="10"/>
      <c r="F1355" s="10"/>
      <c r="H1355" s="10"/>
      <c r="J1355" s="10"/>
      <c r="L1355" s="10"/>
      <c r="N1355" s="10"/>
      <c r="P1355" s="10"/>
      <c r="R1355" s="10"/>
    </row>
    <row r="1356" spans="1:18" s="9" customFormat="1">
      <c r="A1356" s="10"/>
      <c r="D1356" s="10"/>
      <c r="F1356" s="10"/>
      <c r="H1356" s="10"/>
      <c r="J1356" s="10"/>
      <c r="L1356" s="10"/>
      <c r="N1356" s="10"/>
      <c r="P1356" s="10"/>
      <c r="R1356" s="10"/>
    </row>
    <row r="1357" spans="1:18" s="9" customFormat="1">
      <c r="A1357" s="10"/>
      <c r="D1357" s="10"/>
      <c r="F1357" s="10"/>
      <c r="H1357" s="10"/>
      <c r="J1357" s="10"/>
      <c r="L1357" s="10"/>
      <c r="N1357" s="10"/>
      <c r="P1357" s="10"/>
      <c r="R1357" s="10"/>
    </row>
    <row r="1358" spans="1:18" s="9" customFormat="1">
      <c r="A1358" s="10"/>
      <c r="D1358" s="10"/>
      <c r="F1358" s="10"/>
      <c r="H1358" s="10"/>
      <c r="J1358" s="10"/>
      <c r="L1358" s="10"/>
      <c r="N1358" s="10"/>
      <c r="P1358" s="10"/>
      <c r="R1358" s="10"/>
    </row>
    <row r="1359" spans="1:18" s="9" customFormat="1">
      <c r="A1359" s="10"/>
      <c r="D1359" s="10"/>
      <c r="F1359" s="10"/>
      <c r="H1359" s="10"/>
      <c r="J1359" s="10"/>
      <c r="L1359" s="10"/>
      <c r="N1359" s="10"/>
      <c r="P1359" s="10"/>
      <c r="R1359" s="10"/>
    </row>
    <row r="1360" spans="1:18" s="9" customFormat="1">
      <c r="A1360" s="10"/>
      <c r="D1360" s="10"/>
      <c r="F1360" s="10"/>
      <c r="H1360" s="10"/>
      <c r="J1360" s="10"/>
      <c r="L1360" s="10"/>
      <c r="N1360" s="10"/>
      <c r="P1360" s="10"/>
      <c r="R1360" s="10"/>
    </row>
    <row r="1361" spans="1:18" s="9" customFormat="1">
      <c r="A1361" s="10"/>
      <c r="D1361" s="10"/>
      <c r="F1361" s="10"/>
      <c r="H1361" s="10"/>
      <c r="J1361" s="10"/>
      <c r="L1361" s="10"/>
      <c r="N1361" s="10"/>
      <c r="P1361" s="10"/>
      <c r="R1361" s="10"/>
    </row>
    <row r="1362" spans="1:18" s="9" customFormat="1">
      <c r="A1362" s="10"/>
      <c r="D1362" s="10"/>
      <c r="F1362" s="10"/>
      <c r="H1362" s="10"/>
      <c r="J1362" s="10"/>
      <c r="L1362" s="10"/>
      <c r="N1362" s="10"/>
      <c r="P1362" s="10"/>
      <c r="R1362" s="10"/>
    </row>
    <row r="1363" spans="1:18" s="9" customFormat="1">
      <c r="A1363" s="10"/>
      <c r="D1363" s="10"/>
      <c r="F1363" s="10"/>
      <c r="H1363" s="10"/>
      <c r="J1363" s="10"/>
      <c r="L1363" s="10"/>
      <c r="N1363" s="10"/>
      <c r="P1363" s="10"/>
      <c r="R1363" s="10"/>
    </row>
    <row r="1364" spans="1:18" s="9" customFormat="1">
      <c r="A1364" s="10"/>
      <c r="D1364" s="10"/>
      <c r="F1364" s="10"/>
      <c r="H1364" s="10"/>
      <c r="J1364" s="10"/>
      <c r="L1364" s="10"/>
      <c r="N1364" s="10"/>
      <c r="P1364" s="10"/>
      <c r="R1364" s="10"/>
    </row>
    <row r="1365" spans="1:18" s="9" customFormat="1">
      <c r="A1365" s="10"/>
      <c r="D1365" s="10"/>
      <c r="F1365" s="10"/>
      <c r="H1365" s="10"/>
      <c r="J1365" s="10"/>
      <c r="L1365" s="10"/>
      <c r="N1365" s="10"/>
      <c r="P1365" s="10"/>
      <c r="R1365" s="10"/>
    </row>
    <row r="1366" spans="1:18" s="9" customFormat="1">
      <c r="A1366" s="10"/>
      <c r="D1366" s="10"/>
      <c r="F1366" s="10"/>
      <c r="H1366" s="10"/>
      <c r="J1366" s="10"/>
      <c r="L1366" s="10"/>
      <c r="N1366" s="10"/>
      <c r="P1366" s="10"/>
      <c r="R1366" s="10"/>
    </row>
    <row r="1367" spans="1:18" s="9" customFormat="1">
      <c r="A1367" s="10"/>
      <c r="D1367" s="10"/>
      <c r="F1367" s="10"/>
      <c r="H1367" s="10"/>
      <c r="J1367" s="10"/>
      <c r="L1367" s="10"/>
      <c r="N1367" s="10"/>
      <c r="P1367" s="10"/>
      <c r="R1367" s="10"/>
    </row>
    <row r="1368" spans="1:18" s="9" customFormat="1">
      <c r="A1368" s="10"/>
      <c r="D1368" s="10"/>
      <c r="F1368" s="10"/>
      <c r="H1368" s="10"/>
      <c r="J1368" s="10"/>
      <c r="L1368" s="10"/>
      <c r="N1368" s="10"/>
      <c r="P1368" s="10"/>
      <c r="R1368" s="10"/>
    </row>
    <row r="1369" spans="1:18" s="9" customFormat="1">
      <c r="A1369" s="10"/>
      <c r="D1369" s="10"/>
      <c r="F1369" s="10"/>
      <c r="H1369" s="10"/>
      <c r="J1369" s="10"/>
      <c r="L1369" s="10"/>
      <c r="N1369" s="10"/>
      <c r="P1369" s="10"/>
      <c r="R1369" s="10"/>
    </row>
    <row r="1370" spans="1:18" s="9" customFormat="1">
      <c r="A1370" s="10"/>
      <c r="D1370" s="10"/>
      <c r="F1370" s="10"/>
      <c r="H1370" s="10"/>
      <c r="J1370" s="10"/>
      <c r="L1370" s="10"/>
      <c r="N1370" s="10"/>
      <c r="P1370" s="10"/>
      <c r="R1370" s="10"/>
    </row>
    <row r="1371" spans="1:18" s="9" customFormat="1">
      <c r="A1371" s="10"/>
      <c r="D1371" s="10"/>
      <c r="F1371" s="10"/>
      <c r="H1371" s="10"/>
      <c r="J1371" s="10"/>
      <c r="L1371" s="10"/>
      <c r="N1371" s="10"/>
      <c r="P1371" s="10"/>
      <c r="R1371" s="10"/>
    </row>
    <row r="1372" spans="1:18" s="9" customFormat="1">
      <c r="A1372" s="10"/>
      <c r="D1372" s="10"/>
      <c r="F1372" s="10"/>
      <c r="H1372" s="10"/>
      <c r="J1372" s="10"/>
      <c r="L1372" s="10"/>
      <c r="N1372" s="10"/>
      <c r="P1372" s="10"/>
      <c r="R1372" s="10"/>
    </row>
    <row r="1373" spans="1:18" s="9" customFormat="1">
      <c r="A1373" s="10"/>
      <c r="D1373" s="10"/>
      <c r="F1373" s="10"/>
      <c r="H1373" s="10"/>
      <c r="J1373" s="10"/>
      <c r="L1373" s="10"/>
      <c r="N1373" s="10"/>
      <c r="P1373" s="10"/>
      <c r="R1373" s="10"/>
    </row>
    <row r="1374" spans="1:18" s="9" customFormat="1">
      <c r="A1374" s="10"/>
      <c r="D1374" s="10"/>
      <c r="F1374" s="10"/>
      <c r="H1374" s="10"/>
      <c r="J1374" s="10"/>
      <c r="L1374" s="10"/>
      <c r="N1374" s="10"/>
      <c r="P1374" s="10"/>
      <c r="R1374" s="10"/>
    </row>
    <row r="1375" spans="1:18" s="9" customFormat="1">
      <c r="A1375" s="10"/>
      <c r="D1375" s="10"/>
      <c r="F1375" s="10"/>
      <c r="H1375" s="10"/>
      <c r="J1375" s="10"/>
      <c r="L1375" s="10"/>
      <c r="N1375" s="10"/>
      <c r="P1375" s="10"/>
      <c r="R1375" s="10"/>
    </row>
    <row r="1376" spans="1:18" s="9" customFormat="1">
      <c r="A1376" s="10"/>
      <c r="D1376" s="10"/>
      <c r="F1376" s="10"/>
      <c r="H1376" s="10"/>
      <c r="J1376" s="10"/>
      <c r="L1376" s="10"/>
      <c r="N1376" s="10"/>
      <c r="P1376" s="10"/>
      <c r="R1376" s="10"/>
    </row>
    <row r="1377" spans="1:18" s="9" customFormat="1">
      <c r="A1377" s="10"/>
      <c r="D1377" s="10"/>
      <c r="F1377" s="10"/>
      <c r="H1377" s="10"/>
      <c r="J1377" s="10"/>
      <c r="L1377" s="10"/>
      <c r="N1377" s="10"/>
      <c r="P1377" s="10"/>
      <c r="R1377" s="10"/>
    </row>
    <row r="1378" spans="1:18" s="9" customFormat="1">
      <c r="A1378" s="10"/>
      <c r="D1378" s="10"/>
      <c r="F1378" s="10"/>
      <c r="H1378" s="10"/>
      <c r="J1378" s="10"/>
      <c r="L1378" s="10"/>
      <c r="N1378" s="10"/>
      <c r="P1378" s="10"/>
      <c r="R1378" s="10"/>
    </row>
    <row r="1379" spans="1:18" s="9" customFormat="1">
      <c r="A1379" s="10"/>
      <c r="D1379" s="10"/>
      <c r="F1379" s="10"/>
      <c r="H1379" s="10"/>
      <c r="J1379" s="10"/>
      <c r="L1379" s="10"/>
      <c r="N1379" s="10"/>
      <c r="P1379" s="10"/>
      <c r="R1379" s="10"/>
    </row>
    <row r="1380" spans="1:18" s="9" customFormat="1">
      <c r="A1380" s="10"/>
      <c r="D1380" s="10"/>
      <c r="F1380" s="10"/>
      <c r="H1380" s="10"/>
      <c r="J1380" s="10"/>
      <c r="L1380" s="10"/>
      <c r="N1380" s="10"/>
      <c r="P1380" s="10"/>
      <c r="R1380" s="10"/>
    </row>
    <row r="1381" spans="1:18" s="9" customFormat="1">
      <c r="A1381" s="10"/>
      <c r="D1381" s="10"/>
      <c r="F1381" s="10"/>
      <c r="H1381" s="10"/>
      <c r="J1381" s="10"/>
      <c r="L1381" s="10"/>
      <c r="N1381" s="10"/>
      <c r="P1381" s="10"/>
      <c r="R1381" s="10"/>
    </row>
    <row r="1382" spans="1:18" s="9" customFormat="1">
      <c r="A1382" s="10"/>
      <c r="D1382" s="10"/>
      <c r="F1382" s="10"/>
      <c r="H1382" s="10"/>
      <c r="J1382" s="10"/>
      <c r="L1382" s="10"/>
      <c r="N1382" s="10"/>
      <c r="P1382" s="10"/>
      <c r="R1382" s="10"/>
    </row>
    <row r="1383" spans="1:18" s="9" customFormat="1">
      <c r="A1383" s="10"/>
      <c r="D1383" s="10"/>
      <c r="F1383" s="10"/>
      <c r="H1383" s="10"/>
      <c r="J1383" s="10"/>
      <c r="L1383" s="10"/>
      <c r="N1383" s="10"/>
      <c r="P1383" s="10"/>
      <c r="R1383" s="10"/>
    </row>
    <row r="1384" spans="1:18" s="9" customFormat="1">
      <c r="A1384" s="10"/>
      <c r="D1384" s="10"/>
      <c r="F1384" s="10"/>
      <c r="H1384" s="10"/>
      <c r="J1384" s="10"/>
      <c r="L1384" s="10"/>
      <c r="N1384" s="10"/>
      <c r="P1384" s="10"/>
      <c r="R1384" s="10"/>
    </row>
    <row r="1385" spans="1:18" s="9" customFormat="1">
      <c r="A1385" s="10"/>
      <c r="D1385" s="10"/>
      <c r="F1385" s="10"/>
      <c r="H1385" s="10"/>
      <c r="J1385" s="10"/>
      <c r="L1385" s="10"/>
      <c r="N1385" s="10"/>
      <c r="P1385" s="10"/>
      <c r="R1385" s="10"/>
    </row>
    <row r="1386" spans="1:18" s="9" customFormat="1">
      <c r="A1386" s="10"/>
      <c r="D1386" s="10"/>
      <c r="F1386" s="10"/>
      <c r="H1386" s="10"/>
      <c r="J1386" s="10"/>
      <c r="L1386" s="10"/>
      <c r="N1386" s="10"/>
      <c r="P1386" s="10"/>
      <c r="R1386" s="10"/>
    </row>
    <row r="1387" spans="1:18" s="9" customFormat="1">
      <c r="A1387" s="10"/>
      <c r="D1387" s="10"/>
      <c r="F1387" s="10"/>
      <c r="H1387" s="10"/>
      <c r="J1387" s="10"/>
      <c r="L1387" s="10"/>
      <c r="N1387" s="10"/>
      <c r="P1387" s="10"/>
      <c r="R1387" s="10"/>
    </row>
    <row r="1388" spans="1:18" s="9" customFormat="1">
      <c r="A1388" s="10"/>
      <c r="D1388" s="10"/>
      <c r="F1388" s="10"/>
      <c r="H1388" s="10"/>
      <c r="J1388" s="10"/>
      <c r="L1388" s="10"/>
      <c r="N1388" s="10"/>
      <c r="P1388" s="10"/>
      <c r="R1388" s="10"/>
    </row>
    <row r="1389" spans="1:18" s="9" customFormat="1">
      <c r="A1389" s="10"/>
      <c r="D1389" s="10"/>
      <c r="F1389" s="10"/>
      <c r="H1389" s="10"/>
      <c r="J1389" s="10"/>
      <c r="L1389" s="10"/>
      <c r="N1389" s="10"/>
      <c r="P1389" s="10"/>
      <c r="R1389" s="10"/>
    </row>
    <row r="1390" spans="1:18" s="9" customFormat="1">
      <c r="A1390" s="10"/>
      <c r="D1390" s="10"/>
      <c r="F1390" s="10"/>
      <c r="H1390" s="10"/>
      <c r="J1390" s="10"/>
      <c r="L1390" s="10"/>
      <c r="N1390" s="10"/>
      <c r="P1390" s="10"/>
      <c r="R1390" s="10"/>
    </row>
    <row r="1391" spans="1:18" s="9" customFormat="1">
      <c r="A1391" s="10"/>
      <c r="D1391" s="10"/>
      <c r="F1391" s="10"/>
      <c r="H1391" s="10"/>
      <c r="J1391" s="10"/>
      <c r="L1391" s="10"/>
      <c r="N1391" s="10"/>
      <c r="P1391" s="10"/>
      <c r="R1391" s="10"/>
    </row>
    <row r="1392" spans="1:18" s="9" customFormat="1">
      <c r="A1392" s="10"/>
      <c r="D1392" s="10"/>
      <c r="F1392" s="10"/>
      <c r="H1392" s="10"/>
      <c r="J1392" s="10"/>
      <c r="L1392" s="10"/>
      <c r="N1392" s="10"/>
      <c r="P1392" s="10"/>
      <c r="R1392" s="10"/>
    </row>
    <row r="1393" spans="1:18" s="9" customFormat="1">
      <c r="A1393" s="10"/>
      <c r="D1393" s="10"/>
      <c r="F1393" s="10"/>
      <c r="H1393" s="10"/>
      <c r="J1393" s="10"/>
      <c r="L1393" s="10"/>
      <c r="N1393" s="10"/>
      <c r="P1393" s="10"/>
      <c r="R1393" s="10"/>
    </row>
    <row r="1394" spans="1:18" s="9" customFormat="1">
      <c r="A1394" s="10"/>
      <c r="D1394" s="10"/>
      <c r="F1394" s="10"/>
      <c r="H1394" s="10"/>
      <c r="J1394" s="10"/>
      <c r="L1394" s="10"/>
      <c r="N1394" s="10"/>
      <c r="P1394" s="10"/>
      <c r="R1394" s="10"/>
    </row>
    <row r="1395" spans="1:18" s="9" customFormat="1">
      <c r="A1395" s="10"/>
      <c r="D1395" s="10"/>
      <c r="F1395" s="10"/>
      <c r="H1395" s="10"/>
      <c r="J1395" s="10"/>
      <c r="L1395" s="10"/>
      <c r="N1395" s="10"/>
      <c r="P1395" s="10"/>
      <c r="R1395" s="10"/>
    </row>
    <row r="1396" spans="1:18" s="9" customFormat="1">
      <c r="A1396" s="10"/>
      <c r="D1396" s="10"/>
      <c r="F1396" s="10"/>
      <c r="H1396" s="10"/>
      <c r="J1396" s="10"/>
      <c r="L1396" s="10"/>
      <c r="N1396" s="10"/>
      <c r="P1396" s="10"/>
      <c r="R1396" s="10"/>
    </row>
    <row r="1397" spans="1:18" s="9" customFormat="1">
      <c r="A1397" s="10"/>
      <c r="D1397" s="10"/>
      <c r="F1397" s="10"/>
      <c r="H1397" s="10"/>
      <c r="J1397" s="10"/>
      <c r="L1397" s="10"/>
      <c r="N1397" s="10"/>
      <c r="P1397" s="10"/>
      <c r="R1397" s="10"/>
    </row>
    <row r="1398" spans="1:18" s="9" customFormat="1">
      <c r="A1398" s="10"/>
      <c r="D1398" s="10"/>
      <c r="F1398" s="10"/>
      <c r="H1398" s="10"/>
      <c r="J1398" s="10"/>
      <c r="L1398" s="10"/>
      <c r="N1398" s="10"/>
      <c r="P1398" s="10"/>
      <c r="R1398" s="10"/>
    </row>
    <row r="1399" spans="1:18" s="9" customFormat="1">
      <c r="A1399" s="10"/>
      <c r="D1399" s="10"/>
      <c r="F1399" s="10"/>
      <c r="H1399" s="10"/>
      <c r="J1399" s="10"/>
      <c r="L1399" s="10"/>
      <c r="N1399" s="10"/>
      <c r="P1399" s="10"/>
      <c r="R1399" s="10"/>
    </row>
    <row r="1400" spans="1:18" s="9" customFormat="1">
      <c r="A1400" s="10"/>
      <c r="D1400" s="10"/>
      <c r="F1400" s="10"/>
      <c r="H1400" s="10"/>
      <c r="J1400" s="10"/>
      <c r="L1400" s="10"/>
      <c r="N1400" s="10"/>
      <c r="P1400" s="10"/>
      <c r="R1400" s="10"/>
    </row>
    <row r="1401" spans="1:18" s="9" customFormat="1">
      <c r="A1401" s="10"/>
      <c r="D1401" s="10"/>
      <c r="F1401" s="10"/>
      <c r="H1401" s="10"/>
      <c r="J1401" s="10"/>
      <c r="L1401" s="10"/>
      <c r="N1401" s="10"/>
      <c r="P1401" s="10"/>
      <c r="R1401" s="10"/>
    </row>
    <row r="1402" spans="1:18" s="9" customFormat="1">
      <c r="A1402" s="10"/>
      <c r="D1402" s="10"/>
      <c r="F1402" s="10"/>
      <c r="H1402" s="10"/>
      <c r="J1402" s="10"/>
      <c r="L1402" s="10"/>
      <c r="N1402" s="10"/>
      <c r="P1402" s="10"/>
      <c r="R1402" s="10"/>
    </row>
    <row r="1403" spans="1:18" s="9" customFormat="1">
      <c r="A1403" s="10"/>
      <c r="D1403" s="10"/>
      <c r="F1403" s="10"/>
      <c r="H1403" s="10"/>
      <c r="J1403" s="10"/>
      <c r="L1403" s="10"/>
      <c r="N1403" s="10"/>
      <c r="P1403" s="10"/>
      <c r="R1403" s="10"/>
    </row>
    <row r="1404" spans="1:18" s="9" customFormat="1">
      <c r="A1404" s="10"/>
      <c r="D1404" s="10"/>
      <c r="F1404" s="10"/>
      <c r="H1404" s="10"/>
      <c r="J1404" s="10"/>
      <c r="L1404" s="10"/>
      <c r="N1404" s="10"/>
      <c r="P1404" s="10"/>
      <c r="R1404" s="10"/>
    </row>
    <row r="1405" spans="1:18" s="9" customFormat="1">
      <c r="A1405" s="10"/>
      <c r="D1405" s="10"/>
      <c r="F1405" s="10"/>
      <c r="H1405" s="10"/>
      <c r="J1405" s="10"/>
      <c r="L1405" s="10"/>
      <c r="N1405" s="10"/>
      <c r="P1405" s="10"/>
      <c r="R1405" s="10"/>
    </row>
    <row r="1406" spans="1:18" s="9" customFormat="1">
      <c r="A1406" s="10"/>
      <c r="D1406" s="10"/>
      <c r="F1406" s="10"/>
      <c r="H1406" s="10"/>
      <c r="J1406" s="10"/>
      <c r="L1406" s="10"/>
      <c r="N1406" s="10"/>
      <c r="P1406" s="10"/>
      <c r="R1406" s="10"/>
    </row>
    <row r="1407" spans="1:18" s="9" customFormat="1">
      <c r="A1407" s="10"/>
      <c r="D1407" s="10"/>
      <c r="F1407" s="10"/>
      <c r="H1407" s="10"/>
      <c r="J1407" s="10"/>
      <c r="L1407" s="10"/>
      <c r="N1407" s="10"/>
      <c r="P1407" s="10"/>
      <c r="R1407" s="10"/>
    </row>
    <row r="1408" spans="1:18" s="9" customFormat="1">
      <c r="A1408" s="10"/>
      <c r="D1408" s="10"/>
      <c r="F1408" s="10"/>
      <c r="H1408" s="10"/>
      <c r="J1408" s="10"/>
      <c r="L1408" s="10"/>
      <c r="N1408" s="10"/>
      <c r="P1408" s="10"/>
      <c r="R1408" s="10"/>
    </row>
    <row r="1409" spans="1:18" s="9" customFormat="1">
      <c r="A1409" s="10"/>
      <c r="D1409" s="10"/>
      <c r="F1409" s="10"/>
      <c r="H1409" s="10"/>
      <c r="J1409" s="10"/>
      <c r="L1409" s="10"/>
      <c r="N1409" s="10"/>
      <c r="P1409" s="10"/>
      <c r="R1409" s="10"/>
    </row>
    <row r="1410" spans="1:18" s="9" customFormat="1">
      <c r="A1410" s="10"/>
      <c r="D1410" s="10"/>
      <c r="F1410" s="10"/>
      <c r="H1410" s="10"/>
      <c r="J1410" s="10"/>
      <c r="L1410" s="10"/>
      <c r="N1410" s="10"/>
      <c r="P1410" s="10"/>
      <c r="R1410" s="10"/>
    </row>
    <row r="1411" spans="1:18" s="9" customFormat="1">
      <c r="A1411" s="10"/>
      <c r="D1411" s="10"/>
      <c r="F1411" s="10"/>
      <c r="H1411" s="10"/>
      <c r="J1411" s="10"/>
      <c r="L1411" s="10"/>
      <c r="N1411" s="10"/>
      <c r="P1411" s="10"/>
      <c r="R1411" s="10"/>
    </row>
    <row r="1412" spans="1:18" s="9" customFormat="1">
      <c r="A1412" s="10"/>
      <c r="D1412" s="10"/>
      <c r="F1412" s="10"/>
      <c r="H1412" s="10"/>
      <c r="J1412" s="10"/>
      <c r="L1412" s="10"/>
      <c r="N1412" s="10"/>
      <c r="P1412" s="10"/>
      <c r="R1412" s="10"/>
    </row>
    <row r="1413" spans="1:18" s="9" customFormat="1">
      <c r="A1413" s="10"/>
      <c r="D1413" s="10"/>
      <c r="F1413" s="10"/>
      <c r="H1413" s="10"/>
      <c r="J1413" s="10"/>
      <c r="L1413" s="10"/>
      <c r="N1413" s="10"/>
      <c r="P1413" s="10"/>
      <c r="R1413" s="10"/>
    </row>
    <row r="1414" spans="1:18" s="9" customFormat="1">
      <c r="A1414" s="10"/>
      <c r="D1414" s="10"/>
      <c r="F1414" s="10"/>
      <c r="H1414" s="10"/>
      <c r="J1414" s="10"/>
      <c r="L1414" s="10"/>
      <c r="N1414" s="10"/>
      <c r="P1414" s="10"/>
      <c r="R1414" s="10"/>
    </row>
    <row r="1415" spans="1:18" s="9" customFormat="1">
      <c r="A1415" s="10"/>
      <c r="D1415" s="10"/>
      <c r="F1415" s="10"/>
      <c r="H1415" s="10"/>
      <c r="J1415" s="10"/>
      <c r="L1415" s="10"/>
      <c r="N1415" s="10"/>
      <c r="P1415" s="10"/>
      <c r="R1415" s="10"/>
    </row>
    <row r="1416" spans="1:18" s="9" customFormat="1">
      <c r="A1416" s="10"/>
      <c r="D1416" s="10"/>
      <c r="F1416" s="10"/>
      <c r="H1416" s="10"/>
      <c r="J1416" s="10"/>
      <c r="L1416" s="10"/>
      <c r="N1416" s="10"/>
      <c r="P1416" s="10"/>
      <c r="R1416" s="10"/>
    </row>
    <row r="1417" spans="1:18" s="9" customFormat="1">
      <c r="A1417" s="10"/>
      <c r="D1417" s="10"/>
      <c r="F1417" s="10"/>
      <c r="H1417" s="10"/>
      <c r="J1417" s="10"/>
      <c r="L1417" s="10"/>
      <c r="N1417" s="10"/>
      <c r="P1417" s="10"/>
      <c r="R1417" s="10"/>
    </row>
    <row r="1418" spans="1:18" s="9" customFormat="1">
      <c r="A1418" s="10"/>
      <c r="D1418" s="10"/>
      <c r="F1418" s="10"/>
      <c r="H1418" s="10"/>
      <c r="J1418" s="10"/>
      <c r="L1418" s="10"/>
      <c r="N1418" s="10"/>
      <c r="P1418" s="10"/>
      <c r="R1418" s="10"/>
    </row>
    <row r="1419" spans="1:18" s="9" customFormat="1">
      <c r="A1419" s="10"/>
      <c r="D1419" s="10"/>
      <c r="F1419" s="10"/>
      <c r="H1419" s="10"/>
      <c r="J1419" s="10"/>
      <c r="L1419" s="10"/>
      <c r="N1419" s="10"/>
      <c r="P1419" s="10"/>
      <c r="R1419" s="10"/>
    </row>
    <row r="1420" spans="1:18" s="9" customFormat="1">
      <c r="A1420" s="10"/>
      <c r="D1420" s="10"/>
      <c r="F1420" s="10"/>
      <c r="H1420" s="10"/>
      <c r="J1420" s="10"/>
      <c r="L1420" s="10"/>
      <c r="N1420" s="10"/>
      <c r="P1420" s="10"/>
      <c r="R1420" s="10"/>
    </row>
    <row r="1421" spans="1:18" s="9" customFormat="1">
      <c r="A1421" s="10"/>
      <c r="D1421" s="10"/>
      <c r="F1421" s="10"/>
      <c r="H1421" s="10"/>
      <c r="J1421" s="10"/>
      <c r="L1421" s="10"/>
      <c r="N1421" s="10"/>
      <c r="P1421" s="10"/>
      <c r="R1421" s="10"/>
    </row>
    <row r="1422" spans="1:18" s="9" customFormat="1">
      <c r="A1422" s="10"/>
      <c r="D1422" s="10"/>
      <c r="F1422" s="10"/>
      <c r="H1422" s="10"/>
      <c r="J1422" s="10"/>
      <c r="L1422" s="10"/>
      <c r="N1422" s="10"/>
      <c r="P1422" s="10"/>
      <c r="R1422" s="10"/>
    </row>
    <row r="1423" spans="1:18" s="9" customFormat="1">
      <c r="A1423" s="10"/>
      <c r="D1423" s="10"/>
      <c r="F1423" s="10"/>
      <c r="H1423" s="10"/>
      <c r="J1423" s="10"/>
      <c r="L1423" s="10"/>
      <c r="N1423" s="10"/>
      <c r="P1423" s="10"/>
      <c r="R1423" s="10"/>
    </row>
    <row r="1424" spans="1:18" s="9" customFormat="1">
      <c r="A1424" s="10"/>
      <c r="D1424" s="10"/>
      <c r="F1424" s="10"/>
      <c r="H1424" s="10"/>
      <c r="J1424" s="10"/>
      <c r="L1424" s="10"/>
      <c r="N1424" s="10"/>
      <c r="P1424" s="10"/>
      <c r="R1424" s="10"/>
    </row>
    <row r="1425" spans="1:18" s="9" customFormat="1">
      <c r="A1425" s="10"/>
      <c r="D1425" s="10"/>
      <c r="F1425" s="10"/>
      <c r="H1425" s="10"/>
      <c r="J1425" s="10"/>
      <c r="L1425" s="10"/>
      <c r="N1425" s="10"/>
      <c r="P1425" s="10"/>
      <c r="R1425" s="10"/>
    </row>
    <row r="1426" spans="1:18" s="9" customFormat="1">
      <c r="A1426" s="10"/>
      <c r="D1426" s="10"/>
      <c r="F1426" s="10"/>
      <c r="H1426" s="10"/>
      <c r="J1426" s="10"/>
      <c r="L1426" s="10"/>
      <c r="N1426" s="10"/>
      <c r="P1426" s="10"/>
      <c r="R1426" s="10"/>
    </row>
    <row r="1427" spans="1:18" s="9" customFormat="1">
      <c r="A1427" s="10"/>
      <c r="D1427" s="10"/>
      <c r="F1427" s="10"/>
      <c r="H1427" s="10"/>
      <c r="J1427" s="10"/>
      <c r="L1427" s="10"/>
      <c r="N1427" s="10"/>
      <c r="P1427" s="10"/>
      <c r="R1427" s="10"/>
    </row>
    <row r="1428" spans="1:18" s="9" customFormat="1">
      <c r="A1428" s="10"/>
      <c r="D1428" s="10"/>
      <c r="F1428" s="10"/>
      <c r="H1428" s="10"/>
      <c r="J1428" s="10"/>
      <c r="L1428" s="10"/>
      <c r="N1428" s="10"/>
      <c r="P1428" s="10"/>
      <c r="R1428" s="10"/>
    </row>
    <row r="1429" spans="1:18" s="9" customFormat="1">
      <c r="A1429" s="10"/>
      <c r="D1429" s="10"/>
      <c r="F1429" s="10"/>
      <c r="H1429" s="10"/>
      <c r="J1429" s="10"/>
      <c r="L1429" s="10"/>
      <c r="N1429" s="10"/>
      <c r="P1429" s="10"/>
      <c r="R1429" s="10"/>
    </row>
    <row r="1430" spans="1:18" s="9" customFormat="1">
      <c r="A1430" s="10"/>
      <c r="D1430" s="10"/>
      <c r="F1430" s="10"/>
      <c r="H1430" s="10"/>
      <c r="J1430" s="10"/>
      <c r="L1430" s="10"/>
      <c r="N1430" s="10"/>
      <c r="P1430" s="10"/>
      <c r="R1430" s="10"/>
    </row>
    <row r="1431" spans="1:18" s="9" customFormat="1">
      <c r="A1431" s="10"/>
      <c r="D1431" s="10"/>
      <c r="F1431" s="10"/>
      <c r="H1431" s="10"/>
      <c r="J1431" s="10"/>
      <c r="L1431" s="10"/>
      <c r="N1431" s="10"/>
      <c r="P1431" s="10"/>
      <c r="R1431" s="10"/>
    </row>
    <row r="1432" spans="1:18" s="9" customFormat="1">
      <c r="A1432" s="10"/>
      <c r="D1432" s="10"/>
      <c r="F1432" s="10"/>
      <c r="H1432" s="10"/>
      <c r="J1432" s="10"/>
      <c r="L1432" s="10"/>
      <c r="N1432" s="10"/>
      <c r="P1432" s="10"/>
      <c r="R1432" s="10"/>
    </row>
    <row r="1433" spans="1:18" s="9" customFormat="1">
      <c r="A1433" s="10"/>
      <c r="D1433" s="10"/>
      <c r="F1433" s="10"/>
      <c r="H1433" s="10"/>
      <c r="J1433" s="10"/>
      <c r="L1433" s="10"/>
      <c r="N1433" s="10"/>
      <c r="P1433" s="10"/>
      <c r="R1433" s="10"/>
    </row>
    <row r="1434" spans="1:18" s="9" customFormat="1">
      <c r="A1434" s="10"/>
      <c r="D1434" s="10"/>
      <c r="F1434" s="10"/>
      <c r="H1434" s="10"/>
      <c r="J1434" s="10"/>
      <c r="L1434" s="10"/>
      <c r="N1434" s="10"/>
      <c r="P1434" s="10"/>
      <c r="R1434" s="10"/>
    </row>
    <row r="1435" spans="1:18" s="9" customFormat="1">
      <c r="A1435" s="10"/>
      <c r="D1435" s="10"/>
      <c r="F1435" s="10"/>
      <c r="H1435" s="10"/>
      <c r="J1435" s="10"/>
      <c r="L1435" s="10"/>
      <c r="N1435" s="10"/>
      <c r="P1435" s="10"/>
      <c r="R1435" s="10"/>
    </row>
    <row r="1436" spans="1:18" s="9" customFormat="1">
      <c r="A1436" s="10"/>
      <c r="D1436" s="10"/>
      <c r="F1436" s="10"/>
      <c r="H1436" s="10"/>
      <c r="J1436" s="10"/>
      <c r="L1436" s="10"/>
      <c r="N1436" s="10"/>
      <c r="P1436" s="10"/>
      <c r="R1436" s="10"/>
    </row>
    <row r="1437" spans="1:18" s="9" customFormat="1">
      <c r="A1437" s="10"/>
      <c r="D1437" s="10"/>
      <c r="F1437" s="10"/>
      <c r="H1437" s="10"/>
      <c r="J1437" s="10"/>
      <c r="L1437" s="10"/>
      <c r="N1437" s="10"/>
      <c r="P1437" s="10"/>
      <c r="R1437" s="10"/>
    </row>
    <row r="1438" spans="1:18" s="9" customFormat="1">
      <c r="A1438" s="10"/>
      <c r="D1438" s="10"/>
      <c r="F1438" s="10"/>
      <c r="H1438" s="10"/>
      <c r="J1438" s="10"/>
      <c r="L1438" s="10"/>
      <c r="N1438" s="10"/>
      <c r="P1438" s="10"/>
      <c r="R1438" s="10"/>
    </row>
    <row r="1439" spans="1:18" s="9" customFormat="1">
      <c r="A1439" s="10"/>
      <c r="D1439" s="10"/>
      <c r="F1439" s="10"/>
      <c r="H1439" s="10"/>
      <c r="J1439" s="10"/>
      <c r="L1439" s="10"/>
      <c r="N1439" s="10"/>
      <c r="P1439" s="10"/>
      <c r="R1439" s="10"/>
    </row>
    <row r="1440" spans="1:18" s="9" customFormat="1">
      <c r="A1440" s="10"/>
      <c r="D1440" s="10"/>
      <c r="F1440" s="10"/>
      <c r="H1440" s="10"/>
      <c r="J1440" s="10"/>
      <c r="L1440" s="10"/>
      <c r="N1440" s="10"/>
      <c r="P1440" s="10"/>
      <c r="R1440" s="10"/>
    </row>
    <row r="1441" spans="1:18" s="9" customFormat="1">
      <c r="A1441" s="10"/>
      <c r="D1441" s="10"/>
      <c r="F1441" s="10"/>
      <c r="H1441" s="10"/>
      <c r="J1441" s="10"/>
      <c r="L1441" s="10"/>
      <c r="N1441" s="10"/>
      <c r="P1441" s="10"/>
      <c r="R1441" s="10"/>
    </row>
    <row r="1442" spans="1:18" s="9" customFormat="1">
      <c r="A1442" s="10"/>
      <c r="D1442" s="10"/>
      <c r="F1442" s="10"/>
      <c r="H1442" s="10"/>
      <c r="J1442" s="10"/>
      <c r="L1442" s="10"/>
      <c r="N1442" s="10"/>
      <c r="P1442" s="10"/>
      <c r="R1442" s="10"/>
    </row>
    <row r="1443" spans="1:18" s="9" customFormat="1">
      <c r="A1443" s="10"/>
      <c r="D1443" s="10"/>
      <c r="F1443" s="10"/>
      <c r="H1443" s="10"/>
      <c r="J1443" s="10"/>
      <c r="L1443" s="10"/>
      <c r="N1443" s="10"/>
      <c r="P1443" s="10"/>
      <c r="R1443" s="10"/>
    </row>
    <row r="1444" spans="1:18" s="9" customFormat="1">
      <c r="A1444" s="10"/>
      <c r="D1444" s="10"/>
      <c r="F1444" s="10"/>
      <c r="H1444" s="10"/>
      <c r="J1444" s="10"/>
      <c r="L1444" s="10"/>
      <c r="N1444" s="10"/>
      <c r="P1444" s="10"/>
      <c r="R1444" s="10"/>
    </row>
    <row r="1445" spans="1:18" s="9" customFormat="1">
      <c r="A1445" s="10"/>
      <c r="D1445" s="10"/>
      <c r="F1445" s="10"/>
      <c r="H1445" s="10"/>
      <c r="J1445" s="10"/>
      <c r="L1445" s="10"/>
      <c r="N1445" s="10"/>
      <c r="P1445" s="10"/>
      <c r="R1445" s="10"/>
    </row>
    <row r="1446" spans="1:18" s="9" customFormat="1">
      <c r="A1446" s="10"/>
      <c r="D1446" s="10"/>
      <c r="F1446" s="10"/>
      <c r="H1446" s="10"/>
      <c r="J1446" s="10"/>
      <c r="L1446" s="10"/>
      <c r="N1446" s="10"/>
      <c r="P1446" s="10"/>
      <c r="R1446" s="10"/>
    </row>
    <row r="1447" spans="1:18" s="9" customFormat="1">
      <c r="A1447" s="10"/>
      <c r="D1447" s="10"/>
      <c r="F1447" s="10"/>
      <c r="H1447" s="10"/>
      <c r="J1447" s="10"/>
      <c r="L1447" s="10"/>
      <c r="N1447" s="10"/>
      <c r="P1447" s="10"/>
      <c r="R1447" s="10"/>
    </row>
    <row r="1448" spans="1:18" s="9" customFormat="1">
      <c r="A1448" s="10"/>
      <c r="D1448" s="10"/>
      <c r="F1448" s="10"/>
      <c r="H1448" s="10"/>
      <c r="J1448" s="10"/>
      <c r="L1448" s="10"/>
      <c r="N1448" s="10"/>
      <c r="P1448" s="10"/>
      <c r="R1448" s="10"/>
    </row>
    <row r="1449" spans="1:18" s="9" customFormat="1">
      <c r="A1449" s="10"/>
      <c r="D1449" s="10"/>
      <c r="F1449" s="10"/>
      <c r="H1449" s="10"/>
      <c r="J1449" s="10"/>
      <c r="L1449" s="10"/>
      <c r="N1449" s="10"/>
      <c r="P1449" s="10"/>
      <c r="R1449" s="10"/>
    </row>
    <row r="1450" spans="1:18" s="9" customFormat="1">
      <c r="A1450" s="10"/>
      <c r="D1450" s="10"/>
      <c r="F1450" s="10"/>
      <c r="H1450" s="10"/>
      <c r="J1450" s="10"/>
      <c r="L1450" s="10"/>
      <c r="N1450" s="10"/>
      <c r="P1450" s="10"/>
      <c r="R1450" s="10"/>
    </row>
    <row r="1451" spans="1:18" s="9" customFormat="1">
      <c r="A1451" s="10"/>
      <c r="D1451" s="10"/>
      <c r="F1451" s="10"/>
      <c r="H1451" s="10"/>
      <c r="J1451" s="10"/>
      <c r="L1451" s="10"/>
      <c r="N1451" s="10"/>
      <c r="P1451" s="10"/>
      <c r="R1451" s="10"/>
    </row>
    <row r="1452" spans="1:18" s="9" customFormat="1">
      <c r="A1452" s="10"/>
      <c r="D1452" s="10"/>
      <c r="F1452" s="10"/>
      <c r="H1452" s="10"/>
      <c r="J1452" s="10"/>
      <c r="L1452" s="10"/>
      <c r="N1452" s="10"/>
      <c r="P1452" s="10"/>
      <c r="R1452" s="10"/>
    </row>
    <row r="1453" spans="1:18" s="9" customFormat="1">
      <c r="A1453" s="10"/>
      <c r="D1453" s="10"/>
      <c r="F1453" s="10"/>
      <c r="H1453" s="10"/>
      <c r="J1453" s="10"/>
      <c r="L1453" s="10"/>
      <c r="N1453" s="10"/>
      <c r="P1453" s="10"/>
      <c r="R1453" s="10"/>
    </row>
    <row r="1454" spans="1:18" s="9" customFormat="1">
      <c r="A1454" s="10"/>
      <c r="D1454" s="10"/>
      <c r="F1454" s="10"/>
      <c r="H1454" s="10"/>
      <c r="J1454" s="10"/>
      <c r="L1454" s="10"/>
      <c r="N1454" s="10"/>
      <c r="P1454" s="10"/>
      <c r="R1454" s="10"/>
    </row>
    <row r="1455" spans="1:18" s="9" customFormat="1">
      <c r="A1455" s="10"/>
      <c r="D1455" s="10"/>
      <c r="F1455" s="10"/>
      <c r="H1455" s="10"/>
      <c r="J1455" s="10"/>
      <c r="L1455" s="10"/>
      <c r="N1455" s="10"/>
      <c r="P1455" s="10"/>
      <c r="R1455" s="10"/>
    </row>
    <row r="1456" spans="1:18" s="9" customFormat="1">
      <c r="A1456" s="10"/>
      <c r="D1456" s="10"/>
      <c r="F1456" s="10"/>
      <c r="H1456" s="10"/>
      <c r="J1456" s="10"/>
      <c r="L1456" s="10"/>
      <c r="N1456" s="10"/>
      <c r="P1456" s="10"/>
      <c r="R1456" s="10"/>
    </row>
    <row r="1457" spans="1:18" s="9" customFormat="1">
      <c r="A1457" s="10"/>
      <c r="D1457" s="10"/>
      <c r="F1457" s="10"/>
      <c r="H1457" s="10"/>
      <c r="J1457" s="10"/>
      <c r="L1457" s="10"/>
      <c r="N1457" s="10"/>
      <c r="P1457" s="10"/>
      <c r="R1457" s="10"/>
    </row>
    <row r="1458" spans="1:18" s="9" customFormat="1">
      <c r="A1458" s="10"/>
      <c r="D1458" s="10"/>
      <c r="F1458" s="10"/>
      <c r="H1458" s="10"/>
      <c r="J1458" s="10"/>
      <c r="L1458" s="10"/>
      <c r="N1458" s="10"/>
      <c r="P1458" s="10"/>
      <c r="R1458" s="10"/>
    </row>
    <row r="1459" spans="1:18" s="9" customFormat="1">
      <c r="A1459" s="10"/>
      <c r="D1459" s="10"/>
      <c r="F1459" s="10"/>
      <c r="H1459" s="10"/>
      <c r="J1459" s="10"/>
      <c r="L1459" s="10"/>
      <c r="N1459" s="10"/>
      <c r="P1459" s="10"/>
      <c r="R1459" s="10"/>
    </row>
    <row r="1460" spans="1:18" s="9" customFormat="1">
      <c r="A1460" s="10"/>
      <c r="D1460" s="10"/>
      <c r="F1460" s="10"/>
      <c r="H1460" s="10"/>
      <c r="J1460" s="10"/>
      <c r="L1460" s="10"/>
      <c r="N1460" s="10"/>
      <c r="P1460" s="10"/>
      <c r="R1460" s="10"/>
    </row>
    <row r="1461" spans="1:18" s="9" customFormat="1">
      <c r="A1461" s="10"/>
      <c r="D1461" s="10"/>
      <c r="F1461" s="10"/>
      <c r="H1461" s="10"/>
      <c r="J1461" s="10"/>
      <c r="L1461" s="10"/>
      <c r="N1461" s="10"/>
      <c r="P1461" s="10"/>
      <c r="R1461" s="10"/>
    </row>
    <row r="1462" spans="1:18" s="9" customFormat="1">
      <c r="A1462" s="10"/>
      <c r="D1462" s="10"/>
      <c r="F1462" s="10"/>
      <c r="H1462" s="10"/>
      <c r="J1462" s="10"/>
      <c r="L1462" s="10"/>
      <c r="N1462" s="10"/>
      <c r="P1462" s="10"/>
      <c r="R1462" s="10"/>
    </row>
    <row r="1463" spans="1:18" s="9" customFormat="1">
      <c r="A1463" s="10"/>
      <c r="D1463" s="10"/>
      <c r="F1463" s="10"/>
      <c r="H1463" s="10"/>
      <c r="J1463" s="10"/>
      <c r="L1463" s="10"/>
      <c r="N1463" s="10"/>
      <c r="P1463" s="10"/>
      <c r="R1463" s="10"/>
    </row>
    <row r="1464" spans="1:18" s="9" customFormat="1">
      <c r="A1464" s="10"/>
      <c r="D1464" s="10"/>
      <c r="F1464" s="10"/>
      <c r="H1464" s="10"/>
      <c r="J1464" s="10"/>
      <c r="L1464" s="10"/>
      <c r="N1464" s="10"/>
      <c r="P1464" s="10"/>
      <c r="R1464" s="10"/>
    </row>
    <row r="1465" spans="1:18" s="9" customFormat="1">
      <c r="A1465" s="10"/>
      <c r="D1465" s="10"/>
      <c r="F1465" s="10"/>
      <c r="H1465" s="10"/>
      <c r="J1465" s="10"/>
      <c r="L1465" s="10"/>
      <c r="N1465" s="10"/>
      <c r="P1465" s="10"/>
      <c r="R1465" s="10"/>
    </row>
    <row r="1466" spans="1:18" s="9" customFormat="1">
      <c r="A1466" s="10"/>
      <c r="D1466" s="10"/>
      <c r="F1466" s="10"/>
      <c r="H1466" s="10"/>
      <c r="J1466" s="10"/>
      <c r="L1466" s="10"/>
      <c r="N1466" s="10"/>
      <c r="P1466" s="10"/>
      <c r="R1466" s="10"/>
    </row>
    <row r="1467" spans="1:18" s="9" customFormat="1">
      <c r="A1467" s="10"/>
      <c r="D1467" s="10"/>
      <c r="F1467" s="10"/>
      <c r="H1467" s="10"/>
      <c r="J1467" s="10"/>
      <c r="L1467" s="10"/>
      <c r="N1467" s="10"/>
      <c r="P1467" s="10"/>
      <c r="R1467" s="10"/>
    </row>
    <row r="1468" spans="1:18" s="9" customFormat="1">
      <c r="A1468" s="10"/>
      <c r="D1468" s="10"/>
      <c r="F1468" s="10"/>
      <c r="H1468" s="10"/>
      <c r="J1468" s="10"/>
      <c r="L1468" s="10"/>
      <c r="N1468" s="10"/>
      <c r="P1468" s="10"/>
      <c r="R1468" s="10"/>
    </row>
    <row r="1469" spans="1:18" s="9" customFormat="1">
      <c r="A1469" s="10"/>
      <c r="D1469" s="10"/>
      <c r="F1469" s="10"/>
      <c r="H1469" s="10"/>
      <c r="J1469" s="10"/>
      <c r="L1469" s="10"/>
      <c r="N1469" s="10"/>
      <c r="P1469" s="10"/>
      <c r="R1469" s="10"/>
    </row>
    <row r="1470" spans="1:18" s="9" customFormat="1">
      <c r="A1470" s="10"/>
      <c r="D1470" s="10"/>
      <c r="F1470" s="10"/>
      <c r="H1470" s="10"/>
      <c r="J1470" s="10"/>
      <c r="L1470" s="10"/>
      <c r="N1470" s="10"/>
      <c r="P1470" s="10"/>
      <c r="R1470" s="10"/>
    </row>
    <row r="1471" spans="1:18" s="9" customFormat="1">
      <c r="A1471" s="10"/>
      <c r="D1471" s="10"/>
      <c r="F1471" s="10"/>
      <c r="H1471" s="10"/>
      <c r="J1471" s="10"/>
      <c r="L1471" s="10"/>
      <c r="N1471" s="10"/>
      <c r="P1471" s="10"/>
      <c r="R1471" s="10"/>
    </row>
    <row r="1472" spans="1:18" s="9" customFormat="1">
      <c r="A1472" s="10"/>
      <c r="D1472" s="10"/>
      <c r="F1472" s="10"/>
      <c r="H1472" s="10"/>
      <c r="J1472" s="10"/>
      <c r="L1472" s="10"/>
      <c r="N1472" s="10"/>
      <c r="P1472" s="10"/>
      <c r="R1472" s="10"/>
    </row>
    <row r="1473" spans="1:18" s="9" customFormat="1">
      <c r="A1473" s="10"/>
      <c r="D1473" s="10"/>
      <c r="F1473" s="10"/>
      <c r="H1473" s="10"/>
      <c r="J1473" s="10"/>
      <c r="L1473" s="10"/>
      <c r="N1473" s="10"/>
      <c r="P1473" s="10"/>
      <c r="R1473" s="10"/>
    </row>
    <row r="1474" spans="1:18" s="9" customFormat="1">
      <c r="A1474" s="10"/>
      <c r="D1474" s="10"/>
      <c r="F1474" s="10"/>
      <c r="H1474" s="10"/>
      <c r="J1474" s="10"/>
      <c r="L1474" s="10"/>
      <c r="N1474" s="10"/>
      <c r="P1474" s="10"/>
      <c r="R1474" s="10"/>
    </row>
    <row r="1475" spans="1:18" s="9" customFormat="1">
      <c r="A1475" s="10"/>
      <c r="D1475" s="10"/>
      <c r="F1475" s="10"/>
      <c r="H1475" s="10"/>
      <c r="J1475" s="10"/>
      <c r="L1475" s="10"/>
      <c r="N1475" s="10"/>
      <c r="P1475" s="10"/>
      <c r="R1475" s="10"/>
    </row>
    <row r="1476" spans="1:18" s="9" customFormat="1">
      <c r="A1476" s="10"/>
      <c r="D1476" s="10"/>
      <c r="F1476" s="10"/>
      <c r="H1476" s="10"/>
      <c r="J1476" s="10"/>
      <c r="L1476" s="10"/>
      <c r="N1476" s="10"/>
      <c r="P1476" s="10"/>
      <c r="R1476" s="10"/>
    </row>
    <row r="1477" spans="1:18" s="9" customFormat="1">
      <c r="A1477" s="10"/>
      <c r="D1477" s="10"/>
      <c r="F1477" s="10"/>
      <c r="H1477" s="10"/>
      <c r="J1477" s="10"/>
      <c r="L1477" s="10"/>
      <c r="N1477" s="10"/>
      <c r="P1477" s="10"/>
      <c r="R1477" s="10"/>
    </row>
    <row r="1478" spans="1:18" s="9" customFormat="1">
      <c r="A1478" s="10"/>
      <c r="D1478" s="10"/>
      <c r="F1478" s="10"/>
      <c r="H1478" s="10"/>
      <c r="J1478" s="10"/>
      <c r="L1478" s="10"/>
      <c r="N1478" s="10"/>
      <c r="P1478" s="10"/>
      <c r="R1478" s="10"/>
    </row>
    <row r="1479" spans="1:18" s="9" customFormat="1">
      <c r="A1479" s="10"/>
      <c r="D1479" s="10"/>
      <c r="F1479" s="10"/>
      <c r="H1479" s="10"/>
      <c r="J1479" s="10"/>
      <c r="L1479" s="10"/>
      <c r="N1479" s="10"/>
      <c r="P1479" s="10"/>
      <c r="R1479" s="10"/>
    </row>
    <row r="1480" spans="1:18" s="9" customFormat="1">
      <c r="A1480" s="10"/>
      <c r="D1480" s="10"/>
      <c r="F1480" s="10"/>
      <c r="H1480" s="10"/>
      <c r="J1480" s="10"/>
      <c r="L1480" s="10"/>
      <c r="N1480" s="10"/>
      <c r="P1480" s="10"/>
      <c r="R1480" s="10"/>
    </row>
    <row r="1481" spans="1:18" s="9" customFormat="1">
      <c r="A1481" s="10"/>
      <c r="D1481" s="10"/>
      <c r="F1481" s="10"/>
      <c r="H1481" s="10"/>
      <c r="J1481" s="10"/>
      <c r="L1481" s="10"/>
      <c r="N1481" s="10"/>
      <c r="P1481" s="10"/>
      <c r="R1481" s="10"/>
    </row>
    <row r="1482" spans="1:18" s="9" customFormat="1">
      <c r="A1482" s="10"/>
      <c r="D1482" s="10"/>
      <c r="F1482" s="10"/>
      <c r="H1482" s="10"/>
      <c r="J1482" s="10"/>
      <c r="L1482" s="10"/>
      <c r="N1482" s="10"/>
      <c r="P1482" s="10"/>
      <c r="R1482" s="10"/>
    </row>
    <row r="1483" spans="1:18" s="9" customFormat="1">
      <c r="A1483" s="10"/>
      <c r="D1483" s="10"/>
      <c r="F1483" s="10"/>
      <c r="H1483" s="10"/>
      <c r="J1483" s="10"/>
      <c r="L1483" s="10"/>
      <c r="N1483" s="10"/>
      <c r="P1483" s="10"/>
      <c r="R1483" s="10"/>
    </row>
    <row r="1484" spans="1:18" s="9" customFormat="1">
      <c r="A1484" s="10"/>
      <c r="D1484" s="10"/>
      <c r="F1484" s="10"/>
      <c r="H1484" s="10"/>
      <c r="J1484" s="10"/>
      <c r="L1484" s="10"/>
      <c r="N1484" s="10"/>
      <c r="P1484" s="10"/>
      <c r="R1484" s="10"/>
    </row>
    <row r="1485" spans="1:18" s="9" customFormat="1">
      <c r="A1485" s="10"/>
      <c r="D1485" s="10"/>
      <c r="F1485" s="10"/>
      <c r="H1485" s="10"/>
      <c r="J1485" s="10"/>
      <c r="L1485" s="10"/>
      <c r="N1485" s="10"/>
      <c r="P1485" s="10"/>
      <c r="R1485" s="10"/>
    </row>
    <row r="1486" spans="1:18" s="9" customFormat="1">
      <c r="A1486" s="10"/>
      <c r="D1486" s="10"/>
      <c r="F1486" s="10"/>
      <c r="H1486" s="10"/>
      <c r="J1486" s="10"/>
      <c r="L1486" s="10"/>
      <c r="N1486" s="10"/>
      <c r="P1486" s="10"/>
      <c r="R1486" s="10"/>
    </row>
    <row r="1487" spans="1:18" s="9" customFormat="1">
      <c r="A1487" s="10"/>
      <c r="D1487" s="10"/>
      <c r="F1487" s="10"/>
      <c r="H1487" s="10"/>
      <c r="J1487" s="10"/>
      <c r="L1487" s="10"/>
      <c r="N1487" s="10"/>
      <c r="P1487" s="10"/>
      <c r="R1487" s="10"/>
    </row>
    <row r="1488" spans="1:18" s="9" customFormat="1">
      <c r="A1488" s="10"/>
      <c r="D1488" s="10"/>
      <c r="F1488" s="10"/>
      <c r="H1488" s="10"/>
      <c r="J1488" s="10"/>
      <c r="L1488" s="10"/>
      <c r="N1488" s="10"/>
      <c r="P1488" s="10"/>
      <c r="R1488" s="10"/>
    </row>
    <row r="1489" spans="1:18" s="9" customFormat="1">
      <c r="A1489" s="10"/>
      <c r="D1489" s="10"/>
      <c r="F1489" s="10"/>
      <c r="H1489" s="10"/>
      <c r="J1489" s="10"/>
      <c r="L1489" s="10"/>
      <c r="N1489" s="10"/>
      <c r="P1489" s="10"/>
      <c r="R1489" s="10"/>
    </row>
    <row r="1490" spans="1:18" s="9" customFormat="1">
      <c r="A1490" s="10"/>
      <c r="D1490" s="10"/>
      <c r="F1490" s="10"/>
      <c r="H1490" s="10"/>
      <c r="J1490" s="10"/>
      <c r="L1490" s="10"/>
      <c r="N1490" s="10"/>
      <c r="P1490" s="10"/>
      <c r="R1490" s="10"/>
    </row>
    <row r="1491" spans="1:18" s="9" customFormat="1">
      <c r="A1491" s="10"/>
      <c r="D1491" s="10"/>
      <c r="F1491" s="10"/>
      <c r="H1491" s="10"/>
      <c r="J1491" s="10"/>
      <c r="L1491" s="10"/>
      <c r="N1491" s="10"/>
      <c r="P1491" s="10"/>
      <c r="R1491" s="10"/>
    </row>
    <row r="1492" spans="1:18" s="9" customFormat="1">
      <c r="A1492" s="10"/>
      <c r="D1492" s="10"/>
      <c r="F1492" s="10"/>
      <c r="H1492" s="10"/>
      <c r="J1492" s="10"/>
      <c r="L1492" s="10"/>
      <c r="N1492" s="10"/>
      <c r="P1492" s="10"/>
      <c r="R1492" s="10"/>
    </row>
    <row r="1493" spans="1:18" s="9" customFormat="1">
      <c r="A1493" s="10"/>
      <c r="D1493" s="10"/>
      <c r="F1493" s="10"/>
      <c r="H1493" s="10"/>
      <c r="J1493" s="10"/>
      <c r="L1493" s="10"/>
      <c r="N1493" s="10"/>
      <c r="P1493" s="10"/>
      <c r="R1493" s="10"/>
    </row>
    <row r="1494" spans="1:18" s="9" customFormat="1">
      <c r="A1494" s="10"/>
      <c r="D1494" s="10"/>
      <c r="F1494" s="10"/>
      <c r="H1494" s="10"/>
      <c r="J1494" s="10"/>
      <c r="L1494" s="10"/>
      <c r="N1494" s="10"/>
      <c r="P1494" s="10"/>
      <c r="R1494" s="10"/>
    </row>
    <row r="1495" spans="1:18" s="9" customFormat="1">
      <c r="A1495" s="10"/>
      <c r="D1495" s="10"/>
      <c r="F1495" s="10"/>
      <c r="H1495" s="10"/>
      <c r="J1495" s="10"/>
      <c r="L1495" s="10"/>
      <c r="N1495" s="10"/>
      <c r="P1495" s="10"/>
      <c r="R1495" s="10"/>
    </row>
    <row r="1496" spans="1:18" s="9" customFormat="1">
      <c r="A1496" s="10"/>
      <c r="D1496" s="10"/>
      <c r="F1496" s="10"/>
      <c r="H1496" s="10"/>
      <c r="J1496" s="10"/>
      <c r="L1496" s="10"/>
      <c r="N1496" s="10"/>
      <c r="P1496" s="10"/>
      <c r="R1496" s="10"/>
    </row>
    <row r="1497" spans="1:18" s="9" customFormat="1">
      <c r="A1497" s="10"/>
      <c r="D1497" s="10"/>
      <c r="F1497" s="10"/>
      <c r="H1497" s="10"/>
      <c r="J1497" s="10"/>
      <c r="L1497" s="10"/>
      <c r="N1497" s="10"/>
      <c r="P1497" s="10"/>
      <c r="R1497" s="10"/>
    </row>
    <row r="1498" spans="1:18" s="9" customFormat="1">
      <c r="A1498" s="10"/>
      <c r="D1498" s="10"/>
      <c r="F1498" s="10"/>
      <c r="H1498" s="10"/>
      <c r="J1498" s="10"/>
      <c r="L1498" s="10"/>
      <c r="N1498" s="10"/>
      <c r="P1498" s="10"/>
      <c r="R1498" s="10"/>
    </row>
    <row r="1499" spans="1:18" s="9" customFormat="1">
      <c r="A1499" s="10"/>
      <c r="D1499" s="10"/>
      <c r="F1499" s="10"/>
      <c r="H1499" s="10"/>
      <c r="J1499" s="10"/>
      <c r="L1499" s="10"/>
      <c r="N1499" s="10"/>
      <c r="P1499" s="10"/>
      <c r="R1499" s="10"/>
    </row>
    <row r="1500" spans="1:18" s="9" customFormat="1">
      <c r="A1500" s="10"/>
      <c r="D1500" s="10"/>
      <c r="F1500" s="10"/>
      <c r="H1500" s="10"/>
      <c r="J1500" s="10"/>
      <c r="L1500" s="10"/>
      <c r="N1500" s="10"/>
      <c r="P1500" s="10"/>
      <c r="R1500" s="10"/>
    </row>
    <row r="1501" spans="1:18" s="9" customFormat="1">
      <c r="A1501" s="10"/>
      <c r="D1501" s="10"/>
      <c r="F1501" s="10"/>
      <c r="H1501" s="10"/>
      <c r="J1501" s="10"/>
      <c r="L1501" s="10"/>
      <c r="N1501" s="10"/>
      <c r="P1501" s="10"/>
      <c r="R1501" s="10"/>
    </row>
    <row r="1502" spans="1:18" s="9" customFormat="1">
      <c r="A1502" s="10"/>
      <c r="D1502" s="10"/>
      <c r="F1502" s="10"/>
      <c r="H1502" s="10"/>
      <c r="J1502" s="10"/>
      <c r="L1502" s="10"/>
      <c r="N1502" s="10"/>
      <c r="P1502" s="10"/>
      <c r="R1502" s="10"/>
    </row>
    <row r="1503" spans="1:18" s="9" customFormat="1">
      <c r="A1503" s="10"/>
      <c r="D1503" s="10"/>
      <c r="F1503" s="10"/>
      <c r="H1503" s="10"/>
      <c r="J1503" s="10"/>
      <c r="L1503" s="10"/>
      <c r="N1503" s="10"/>
      <c r="P1503" s="10"/>
      <c r="R1503" s="10"/>
    </row>
    <row r="1504" spans="1:18" s="9" customFormat="1">
      <c r="A1504" s="10"/>
      <c r="D1504" s="10"/>
      <c r="F1504" s="10"/>
      <c r="H1504" s="10"/>
      <c r="J1504" s="10"/>
      <c r="L1504" s="10"/>
      <c r="N1504" s="10"/>
      <c r="P1504" s="10"/>
      <c r="R1504" s="10"/>
    </row>
    <row r="1505" spans="1:18" s="9" customFormat="1">
      <c r="A1505" s="10"/>
      <c r="D1505" s="10"/>
      <c r="F1505" s="10"/>
      <c r="H1505" s="10"/>
      <c r="J1505" s="10"/>
      <c r="L1505" s="10"/>
      <c r="N1505" s="10"/>
      <c r="P1505" s="10"/>
      <c r="R1505" s="10"/>
    </row>
    <row r="1506" spans="1:18" s="9" customFormat="1">
      <c r="A1506" s="10"/>
      <c r="D1506" s="10"/>
      <c r="F1506" s="10"/>
      <c r="H1506" s="10"/>
      <c r="J1506" s="10"/>
      <c r="L1506" s="10"/>
      <c r="N1506" s="10"/>
      <c r="P1506" s="10"/>
      <c r="R1506" s="10"/>
    </row>
    <row r="1507" spans="1:18" s="9" customFormat="1">
      <c r="A1507" s="10"/>
      <c r="D1507" s="10"/>
      <c r="F1507" s="10"/>
      <c r="H1507" s="10"/>
      <c r="J1507" s="10"/>
      <c r="L1507" s="10"/>
      <c r="N1507" s="10"/>
      <c r="P1507" s="10"/>
      <c r="R1507" s="10"/>
    </row>
    <row r="1508" spans="1:18" s="9" customFormat="1">
      <c r="A1508" s="10"/>
      <c r="D1508" s="10"/>
      <c r="F1508" s="10"/>
      <c r="H1508" s="10"/>
      <c r="J1508" s="10"/>
      <c r="L1508" s="10"/>
      <c r="N1508" s="10"/>
      <c r="P1508" s="10"/>
      <c r="R1508" s="10"/>
    </row>
    <row r="1509" spans="1:18" s="9" customFormat="1">
      <c r="A1509" s="10"/>
      <c r="D1509" s="10"/>
      <c r="F1509" s="10"/>
      <c r="H1509" s="10"/>
      <c r="J1509" s="10"/>
      <c r="L1509" s="10"/>
      <c r="N1509" s="10"/>
      <c r="P1509" s="10"/>
      <c r="R1509" s="10"/>
    </row>
    <row r="1510" spans="1:18" s="9" customFormat="1">
      <c r="A1510" s="10"/>
      <c r="D1510" s="10"/>
      <c r="F1510" s="10"/>
      <c r="H1510" s="10"/>
      <c r="J1510" s="10"/>
      <c r="L1510" s="10"/>
      <c r="N1510" s="10"/>
      <c r="P1510" s="10"/>
      <c r="R1510" s="10"/>
    </row>
    <row r="1511" spans="1:18" s="9" customFormat="1">
      <c r="A1511" s="10"/>
      <c r="D1511" s="10"/>
      <c r="F1511" s="10"/>
      <c r="H1511" s="10"/>
      <c r="J1511" s="10"/>
      <c r="L1511" s="10"/>
      <c r="N1511" s="10"/>
      <c r="P1511" s="10"/>
      <c r="R1511" s="10"/>
    </row>
    <row r="1512" spans="1:18" s="9" customFormat="1">
      <c r="A1512" s="10"/>
      <c r="D1512" s="10"/>
      <c r="F1512" s="10"/>
      <c r="H1512" s="10"/>
      <c r="J1512" s="10"/>
      <c r="L1512" s="10"/>
      <c r="N1512" s="10"/>
      <c r="P1512" s="10"/>
      <c r="R1512" s="10"/>
    </row>
    <row r="1513" spans="1:18" s="9" customFormat="1">
      <c r="A1513" s="10"/>
      <c r="D1513" s="10"/>
      <c r="F1513" s="10"/>
      <c r="H1513" s="10"/>
      <c r="J1513" s="10"/>
      <c r="L1513" s="10"/>
      <c r="N1513" s="10"/>
      <c r="P1513" s="10"/>
      <c r="R1513" s="10"/>
    </row>
    <row r="1514" spans="1:18" s="9" customFormat="1">
      <c r="A1514" s="10"/>
      <c r="D1514" s="10"/>
      <c r="F1514" s="10"/>
      <c r="H1514" s="10"/>
      <c r="J1514" s="10"/>
      <c r="L1514" s="10"/>
      <c r="N1514" s="10"/>
      <c r="P1514" s="10"/>
      <c r="R1514" s="10"/>
    </row>
    <row r="1515" spans="1:18" s="9" customFormat="1">
      <c r="A1515" s="10"/>
      <c r="D1515" s="10"/>
      <c r="F1515" s="10"/>
      <c r="H1515" s="10"/>
      <c r="J1515" s="10"/>
      <c r="L1515" s="10"/>
      <c r="N1515" s="10"/>
      <c r="P1515" s="10"/>
      <c r="R1515" s="10"/>
    </row>
    <row r="1516" spans="1:18" s="9" customFormat="1">
      <c r="A1516" s="10"/>
      <c r="D1516" s="10"/>
      <c r="F1516" s="10"/>
      <c r="H1516" s="10"/>
      <c r="J1516" s="10"/>
      <c r="L1516" s="10"/>
      <c r="N1516" s="10"/>
      <c r="P1516" s="10"/>
      <c r="R1516" s="10"/>
    </row>
    <row r="1517" spans="1:18" s="9" customFormat="1">
      <c r="A1517" s="10"/>
      <c r="D1517" s="10"/>
      <c r="F1517" s="10"/>
      <c r="H1517" s="10"/>
      <c r="J1517" s="10"/>
      <c r="L1517" s="10"/>
      <c r="N1517" s="10"/>
      <c r="P1517" s="10"/>
      <c r="R1517" s="10"/>
    </row>
    <row r="1518" spans="1:18" s="9" customFormat="1">
      <c r="A1518" s="10"/>
      <c r="D1518" s="10"/>
      <c r="F1518" s="10"/>
      <c r="H1518" s="10"/>
      <c r="J1518" s="10"/>
      <c r="L1518" s="10"/>
      <c r="N1518" s="10"/>
      <c r="P1518" s="10"/>
      <c r="R1518" s="10"/>
    </row>
    <row r="1519" spans="1:18" s="9" customFormat="1">
      <c r="A1519" s="10"/>
      <c r="D1519" s="10"/>
      <c r="F1519" s="10"/>
      <c r="H1519" s="10"/>
      <c r="J1519" s="10"/>
      <c r="L1519" s="10"/>
      <c r="N1519" s="10"/>
      <c r="P1519" s="10"/>
      <c r="R1519" s="10"/>
    </row>
    <row r="1520" spans="1:18" s="9" customFormat="1">
      <c r="A1520" s="10"/>
      <c r="D1520" s="10"/>
      <c r="F1520" s="10"/>
      <c r="H1520" s="10"/>
      <c r="J1520" s="10"/>
      <c r="L1520" s="10"/>
      <c r="N1520" s="10"/>
      <c r="P1520" s="10"/>
      <c r="R1520" s="10"/>
    </row>
    <row r="1521" spans="1:18" s="9" customFormat="1">
      <c r="A1521" s="10"/>
      <c r="D1521" s="10"/>
      <c r="F1521" s="10"/>
      <c r="H1521" s="10"/>
      <c r="J1521" s="10"/>
      <c r="L1521" s="10"/>
      <c r="N1521" s="10"/>
      <c r="P1521" s="10"/>
      <c r="R1521" s="10"/>
    </row>
    <row r="1522" spans="1:18" s="9" customFormat="1">
      <c r="A1522" s="10"/>
      <c r="D1522" s="10"/>
      <c r="F1522" s="10"/>
      <c r="H1522" s="10"/>
      <c r="J1522" s="10"/>
      <c r="L1522" s="10"/>
      <c r="N1522" s="10"/>
      <c r="P1522" s="10"/>
      <c r="R1522" s="10"/>
    </row>
    <row r="1523" spans="1:18" s="9" customFormat="1">
      <c r="A1523" s="10"/>
      <c r="D1523" s="10"/>
      <c r="F1523" s="10"/>
      <c r="H1523" s="10"/>
      <c r="J1523" s="10"/>
      <c r="L1523" s="10"/>
      <c r="N1523" s="10"/>
      <c r="P1523" s="10"/>
      <c r="R1523" s="10"/>
    </row>
    <row r="1524" spans="1:18" s="9" customFormat="1">
      <c r="A1524" s="10"/>
      <c r="D1524" s="10"/>
      <c r="F1524" s="10"/>
      <c r="H1524" s="10"/>
      <c r="J1524" s="10"/>
      <c r="L1524" s="10"/>
      <c r="N1524" s="10"/>
      <c r="P1524" s="10"/>
      <c r="R1524" s="10"/>
    </row>
    <row r="1525" spans="1:18" s="9" customFormat="1">
      <c r="A1525" s="10"/>
      <c r="D1525" s="10"/>
      <c r="F1525" s="10"/>
      <c r="H1525" s="10"/>
      <c r="J1525" s="10"/>
      <c r="L1525" s="10"/>
      <c r="N1525" s="10"/>
      <c r="P1525" s="10"/>
      <c r="R1525" s="10"/>
    </row>
    <row r="1526" spans="1:18" s="9" customFormat="1">
      <c r="A1526" s="10"/>
      <c r="D1526" s="10"/>
      <c r="F1526" s="10"/>
      <c r="H1526" s="10"/>
      <c r="J1526" s="10"/>
      <c r="L1526" s="10"/>
      <c r="N1526" s="10"/>
      <c r="P1526" s="10"/>
      <c r="R1526" s="10"/>
    </row>
    <row r="1527" spans="1:18" s="9" customFormat="1">
      <c r="A1527" s="10"/>
      <c r="D1527" s="10"/>
      <c r="F1527" s="10"/>
      <c r="H1527" s="10"/>
      <c r="J1527" s="10"/>
      <c r="L1527" s="10"/>
      <c r="N1527" s="10"/>
      <c r="P1527" s="10"/>
      <c r="R1527" s="10"/>
    </row>
    <row r="1528" spans="1:18" s="9" customFormat="1">
      <c r="A1528" s="10"/>
      <c r="D1528" s="10"/>
      <c r="F1528" s="10"/>
      <c r="H1528" s="10"/>
      <c r="J1528" s="10"/>
      <c r="L1528" s="10"/>
      <c r="N1528" s="10"/>
      <c r="P1528" s="10"/>
      <c r="R1528" s="10"/>
    </row>
    <row r="1529" spans="1:18" s="9" customFormat="1">
      <c r="A1529" s="10"/>
      <c r="D1529" s="10"/>
      <c r="F1529" s="10"/>
      <c r="H1529" s="10"/>
      <c r="J1529" s="10"/>
      <c r="L1529" s="10"/>
      <c r="N1529" s="10"/>
      <c r="P1529" s="10"/>
      <c r="R1529" s="10"/>
    </row>
    <row r="1530" spans="1:18" s="9" customFormat="1">
      <c r="A1530" s="10"/>
      <c r="D1530" s="10"/>
      <c r="F1530" s="10"/>
      <c r="H1530" s="10"/>
      <c r="J1530" s="10"/>
      <c r="L1530" s="10"/>
      <c r="N1530" s="10"/>
      <c r="P1530" s="10"/>
      <c r="R1530" s="10"/>
    </row>
    <row r="1531" spans="1:18" s="9" customFormat="1">
      <c r="A1531" s="10"/>
      <c r="D1531" s="10"/>
      <c r="F1531" s="10"/>
      <c r="H1531" s="10"/>
      <c r="J1531" s="10"/>
      <c r="L1531" s="10"/>
      <c r="N1531" s="10"/>
      <c r="P1531" s="10"/>
      <c r="R1531" s="10"/>
    </row>
    <row r="1532" spans="1:18" s="9" customFormat="1">
      <c r="A1532" s="10"/>
      <c r="D1532" s="10"/>
      <c r="F1532" s="10"/>
      <c r="H1532" s="10"/>
      <c r="J1532" s="10"/>
      <c r="L1532" s="10"/>
      <c r="N1532" s="10"/>
      <c r="P1532" s="10"/>
      <c r="R1532" s="10"/>
    </row>
    <row r="1533" spans="1:18" s="9" customFormat="1">
      <c r="A1533" s="10"/>
      <c r="D1533" s="10"/>
      <c r="F1533" s="10"/>
      <c r="H1533" s="10"/>
      <c r="J1533" s="10"/>
      <c r="L1533" s="10"/>
      <c r="N1533" s="10"/>
      <c r="P1533" s="10"/>
      <c r="R1533" s="10"/>
    </row>
    <row r="1534" spans="1:18" s="9" customFormat="1">
      <c r="A1534" s="10"/>
      <c r="D1534" s="10"/>
      <c r="F1534" s="10"/>
      <c r="H1534" s="10"/>
      <c r="J1534" s="10"/>
      <c r="L1534" s="10"/>
      <c r="N1534" s="10"/>
      <c r="P1534" s="10"/>
      <c r="R1534" s="10"/>
    </row>
    <row r="1535" spans="1:18" s="9" customFormat="1">
      <c r="A1535" s="10"/>
      <c r="D1535" s="10"/>
      <c r="F1535" s="10"/>
      <c r="H1535" s="10"/>
      <c r="J1535" s="10"/>
      <c r="L1535" s="10"/>
      <c r="N1535" s="10"/>
      <c r="P1535" s="10"/>
      <c r="R1535" s="10"/>
    </row>
    <row r="1536" spans="1:18" s="9" customFormat="1">
      <c r="A1536" s="10"/>
      <c r="D1536" s="10"/>
      <c r="F1536" s="10"/>
      <c r="H1536" s="10"/>
      <c r="J1536" s="10"/>
      <c r="L1536" s="10"/>
      <c r="N1536" s="10"/>
      <c r="P1536" s="10"/>
      <c r="R1536" s="10"/>
    </row>
    <row r="1537" spans="1:18" s="9" customFormat="1">
      <c r="A1537" s="10"/>
      <c r="D1537" s="10"/>
      <c r="F1537" s="10"/>
      <c r="H1537" s="10"/>
      <c r="J1537" s="10"/>
      <c r="L1537" s="10"/>
      <c r="N1537" s="10"/>
      <c r="P1537" s="10"/>
      <c r="R1537" s="10"/>
    </row>
    <row r="1538" spans="1:18" s="9" customFormat="1">
      <c r="A1538" s="10"/>
      <c r="D1538" s="10"/>
      <c r="F1538" s="10"/>
      <c r="H1538" s="10"/>
      <c r="J1538" s="10"/>
      <c r="L1538" s="10"/>
      <c r="N1538" s="10"/>
      <c r="P1538" s="10"/>
      <c r="R1538" s="10"/>
    </row>
    <row r="1539" spans="1:18" s="9" customFormat="1">
      <c r="A1539" s="10"/>
      <c r="D1539" s="10"/>
      <c r="F1539" s="10"/>
      <c r="H1539" s="10"/>
      <c r="J1539" s="10"/>
      <c r="L1539" s="10"/>
      <c r="N1539" s="10"/>
      <c r="P1539" s="10"/>
      <c r="R1539" s="10"/>
    </row>
    <row r="1540" spans="1:18" s="9" customFormat="1">
      <c r="A1540" s="10"/>
      <c r="D1540" s="10"/>
      <c r="F1540" s="10"/>
      <c r="H1540" s="10"/>
      <c r="J1540" s="10"/>
      <c r="L1540" s="10"/>
      <c r="N1540" s="10"/>
      <c r="P1540" s="10"/>
      <c r="R1540" s="10"/>
    </row>
    <row r="1541" spans="1:18" s="9" customFormat="1">
      <c r="A1541" s="10"/>
      <c r="D1541" s="10"/>
      <c r="F1541" s="10"/>
      <c r="H1541" s="10"/>
      <c r="J1541" s="10"/>
      <c r="L1541" s="10"/>
      <c r="N1541" s="10"/>
      <c r="P1541" s="10"/>
      <c r="R1541" s="10"/>
    </row>
    <row r="1542" spans="1:18" s="9" customFormat="1">
      <c r="A1542" s="10"/>
      <c r="D1542" s="10"/>
      <c r="F1542" s="10"/>
      <c r="H1542" s="10"/>
      <c r="J1542" s="10"/>
      <c r="L1542" s="10"/>
      <c r="N1542" s="10"/>
      <c r="P1542" s="10"/>
      <c r="R1542" s="10"/>
    </row>
    <row r="1543" spans="1:18" s="9" customFormat="1">
      <c r="A1543" s="10"/>
      <c r="D1543" s="10"/>
      <c r="F1543" s="10"/>
      <c r="H1543" s="10"/>
      <c r="J1543" s="10"/>
      <c r="L1543" s="10"/>
      <c r="N1543" s="10"/>
      <c r="P1543" s="10"/>
      <c r="R1543" s="10"/>
    </row>
    <row r="1544" spans="1:18" s="9" customFormat="1">
      <c r="A1544" s="10"/>
      <c r="D1544" s="10"/>
      <c r="F1544" s="10"/>
      <c r="H1544" s="10"/>
      <c r="J1544" s="10"/>
      <c r="L1544" s="10"/>
      <c r="N1544" s="10"/>
      <c r="P1544" s="10"/>
      <c r="R1544" s="10"/>
    </row>
    <row r="1545" spans="1:18" s="9" customFormat="1">
      <c r="A1545" s="10"/>
      <c r="D1545" s="10"/>
      <c r="F1545" s="10"/>
      <c r="H1545" s="10"/>
      <c r="J1545" s="10"/>
      <c r="L1545" s="10"/>
      <c r="N1545" s="10"/>
      <c r="P1545" s="10"/>
      <c r="R1545" s="10"/>
    </row>
    <row r="1546" spans="1:18" s="9" customFormat="1">
      <c r="A1546" s="10"/>
      <c r="D1546" s="10"/>
      <c r="F1546" s="10"/>
      <c r="H1546" s="10"/>
      <c r="J1546" s="10"/>
      <c r="L1546" s="10"/>
      <c r="N1546" s="10"/>
      <c r="P1546" s="10"/>
      <c r="R1546" s="10"/>
    </row>
    <row r="1547" spans="1:18" s="9" customFormat="1">
      <c r="A1547" s="10"/>
      <c r="D1547" s="10"/>
      <c r="F1547" s="10"/>
      <c r="H1547" s="10"/>
      <c r="J1547" s="10"/>
      <c r="L1547" s="10"/>
      <c r="N1547" s="10"/>
      <c r="P1547" s="10"/>
      <c r="R1547" s="10"/>
    </row>
    <row r="1548" spans="1:18" s="9" customFormat="1">
      <c r="A1548" s="10"/>
      <c r="D1548" s="10"/>
      <c r="F1548" s="10"/>
      <c r="H1548" s="10"/>
      <c r="J1548" s="10"/>
      <c r="L1548" s="10"/>
      <c r="N1548" s="10"/>
      <c r="P1548" s="10"/>
      <c r="R1548" s="10"/>
    </row>
    <row r="1549" spans="1:18" s="9" customFormat="1">
      <c r="A1549" s="10"/>
      <c r="D1549" s="10"/>
      <c r="F1549" s="10"/>
      <c r="H1549" s="10"/>
      <c r="J1549" s="10"/>
      <c r="L1549" s="10"/>
      <c r="N1549" s="10"/>
      <c r="P1549" s="10"/>
      <c r="R1549" s="10"/>
    </row>
    <row r="1550" spans="1:18" s="9" customFormat="1">
      <c r="A1550" s="10"/>
      <c r="D1550" s="10"/>
      <c r="F1550" s="10"/>
      <c r="H1550" s="10"/>
      <c r="J1550" s="10"/>
      <c r="L1550" s="10"/>
      <c r="N1550" s="10"/>
      <c r="P1550" s="10"/>
      <c r="R1550" s="10"/>
    </row>
    <row r="1551" spans="1:18" s="9" customFormat="1">
      <c r="A1551" s="10"/>
      <c r="D1551" s="10"/>
      <c r="F1551" s="10"/>
      <c r="H1551" s="10"/>
      <c r="J1551" s="10"/>
      <c r="L1551" s="10"/>
      <c r="N1551" s="10"/>
      <c r="P1551" s="10"/>
      <c r="R1551" s="10"/>
    </row>
    <row r="1552" spans="1:18" s="9" customFormat="1">
      <c r="A1552" s="10"/>
      <c r="D1552" s="10"/>
      <c r="F1552" s="10"/>
      <c r="H1552" s="10"/>
      <c r="J1552" s="10"/>
      <c r="L1552" s="10"/>
      <c r="N1552" s="10"/>
      <c r="P1552" s="10"/>
      <c r="R1552" s="10"/>
    </row>
    <row r="1553" spans="1:18" s="9" customFormat="1">
      <c r="A1553" s="10"/>
      <c r="D1553" s="10"/>
      <c r="F1553" s="10"/>
      <c r="H1553" s="10"/>
      <c r="J1553" s="10"/>
      <c r="L1553" s="10"/>
      <c r="N1553" s="10"/>
      <c r="P1553" s="10"/>
      <c r="R1553" s="10"/>
    </row>
    <row r="1554" spans="1:18" s="9" customFormat="1">
      <c r="A1554" s="10"/>
      <c r="D1554" s="10"/>
      <c r="F1554" s="10"/>
      <c r="H1554" s="10"/>
      <c r="J1554" s="10"/>
      <c r="L1554" s="10"/>
      <c r="N1554" s="10"/>
      <c r="P1554" s="10"/>
      <c r="R1554" s="10"/>
    </row>
    <row r="1555" spans="1:18" s="9" customFormat="1">
      <c r="A1555" s="10"/>
      <c r="D1555" s="10"/>
      <c r="F1555" s="10"/>
      <c r="H1555" s="10"/>
      <c r="J1555" s="10"/>
      <c r="L1555" s="10"/>
      <c r="N1555" s="10"/>
      <c r="P1555" s="10"/>
      <c r="R1555" s="10"/>
    </row>
    <row r="1556" spans="1:18" s="9" customFormat="1">
      <c r="A1556" s="10"/>
      <c r="D1556" s="10"/>
      <c r="F1556" s="10"/>
      <c r="H1556" s="10"/>
      <c r="J1556" s="10"/>
      <c r="L1556" s="10"/>
      <c r="N1556" s="10"/>
      <c r="P1556" s="10"/>
      <c r="R1556" s="10"/>
    </row>
    <row r="1557" spans="1:18" s="9" customFormat="1">
      <c r="A1557" s="10"/>
      <c r="D1557" s="10"/>
      <c r="F1557" s="10"/>
      <c r="H1557" s="10"/>
      <c r="J1557" s="10"/>
      <c r="L1557" s="10"/>
      <c r="N1557" s="10"/>
      <c r="P1557" s="10"/>
      <c r="R1557" s="10"/>
    </row>
    <row r="1558" spans="1:18" s="9" customFormat="1">
      <c r="A1558" s="10"/>
      <c r="D1558" s="10"/>
      <c r="F1558" s="10"/>
      <c r="H1558" s="10"/>
      <c r="J1558" s="10"/>
      <c r="L1558" s="10"/>
      <c r="N1558" s="10"/>
      <c r="P1558" s="10"/>
      <c r="R1558" s="10"/>
    </row>
    <row r="1559" spans="1:18" s="9" customFormat="1">
      <c r="A1559" s="10"/>
      <c r="D1559" s="10"/>
      <c r="F1559" s="10"/>
      <c r="H1559" s="10"/>
      <c r="J1559" s="10"/>
      <c r="L1559" s="10"/>
      <c r="N1559" s="10"/>
      <c r="P1559" s="10"/>
      <c r="R1559" s="10"/>
    </row>
    <row r="1560" spans="1:18" s="9" customFormat="1">
      <c r="A1560" s="10"/>
      <c r="D1560" s="10"/>
      <c r="F1560" s="10"/>
      <c r="H1560" s="10"/>
      <c r="J1560" s="10"/>
      <c r="L1560" s="10"/>
      <c r="N1560" s="10"/>
      <c r="P1560" s="10"/>
      <c r="R1560" s="10"/>
    </row>
    <row r="1561" spans="1:18" s="9" customFormat="1">
      <c r="A1561" s="10"/>
      <c r="D1561" s="10"/>
      <c r="F1561" s="10"/>
      <c r="H1561" s="10"/>
      <c r="J1561" s="10"/>
      <c r="L1561" s="10"/>
      <c r="N1561" s="10"/>
      <c r="P1561" s="10"/>
      <c r="R1561" s="10"/>
    </row>
    <row r="1562" spans="1:18" s="9" customFormat="1">
      <c r="A1562" s="10"/>
      <c r="D1562" s="10"/>
      <c r="F1562" s="10"/>
      <c r="H1562" s="10"/>
      <c r="J1562" s="10"/>
      <c r="L1562" s="10"/>
      <c r="N1562" s="10"/>
      <c r="P1562" s="10"/>
      <c r="R1562" s="10"/>
    </row>
    <row r="1563" spans="1:18" s="9" customFormat="1">
      <c r="A1563" s="10"/>
      <c r="D1563" s="10"/>
      <c r="F1563" s="10"/>
      <c r="H1563" s="10"/>
      <c r="J1563" s="10"/>
      <c r="L1563" s="10"/>
      <c r="N1563" s="10"/>
      <c r="P1563" s="10"/>
      <c r="R1563" s="10"/>
    </row>
    <row r="1564" spans="1:18" s="9" customFormat="1">
      <c r="A1564" s="10"/>
      <c r="D1564" s="10"/>
      <c r="F1564" s="10"/>
      <c r="H1564" s="10"/>
      <c r="J1564" s="10"/>
      <c r="L1564" s="10"/>
      <c r="N1564" s="10"/>
      <c r="P1564" s="10"/>
      <c r="R1564" s="10"/>
    </row>
    <row r="1565" spans="1:18" s="9" customFormat="1">
      <c r="A1565" s="10"/>
      <c r="D1565" s="10"/>
      <c r="F1565" s="10"/>
      <c r="H1565" s="10"/>
      <c r="J1565" s="10"/>
      <c r="L1565" s="10"/>
      <c r="N1565" s="10"/>
      <c r="P1565" s="10"/>
      <c r="R1565" s="10"/>
    </row>
    <row r="1566" spans="1:18" s="9" customFormat="1">
      <c r="A1566" s="10"/>
      <c r="D1566" s="10"/>
      <c r="F1566" s="10"/>
      <c r="H1566" s="10"/>
      <c r="J1566" s="10"/>
      <c r="L1566" s="10"/>
      <c r="N1566" s="10"/>
      <c r="P1566" s="10"/>
      <c r="R1566" s="10"/>
    </row>
    <row r="1567" spans="1:18" s="9" customFormat="1">
      <c r="A1567" s="10"/>
      <c r="D1567" s="10"/>
      <c r="F1567" s="10"/>
      <c r="H1567" s="10"/>
      <c r="J1567" s="10"/>
      <c r="L1567" s="10"/>
      <c r="N1567" s="10"/>
      <c r="P1567" s="10"/>
      <c r="R1567" s="10"/>
    </row>
    <row r="1568" spans="1:18" s="9" customFormat="1">
      <c r="A1568" s="10"/>
      <c r="D1568" s="10"/>
      <c r="F1568" s="10"/>
      <c r="H1568" s="10"/>
      <c r="J1568" s="10"/>
      <c r="L1568" s="10"/>
      <c r="N1568" s="10"/>
      <c r="P1568" s="10"/>
      <c r="R1568" s="10"/>
    </row>
    <row r="1569" spans="1:18" s="9" customFormat="1">
      <c r="A1569" s="10"/>
      <c r="D1569" s="10"/>
      <c r="F1569" s="10"/>
      <c r="H1569" s="10"/>
      <c r="J1569" s="10"/>
      <c r="L1569" s="10"/>
      <c r="N1569" s="10"/>
      <c r="P1569" s="10"/>
      <c r="R1569" s="10"/>
    </row>
    <row r="1570" spans="1:18" s="9" customFormat="1">
      <c r="A1570" s="10"/>
      <c r="D1570" s="10"/>
      <c r="F1570" s="10"/>
      <c r="H1570" s="10"/>
      <c r="J1570" s="10"/>
      <c r="L1570" s="10"/>
      <c r="N1570" s="10"/>
      <c r="P1570" s="10"/>
      <c r="R1570" s="10"/>
    </row>
    <row r="1571" spans="1:18" s="9" customFormat="1">
      <c r="A1571" s="10"/>
      <c r="D1571" s="10"/>
      <c r="F1571" s="10"/>
      <c r="H1571" s="10"/>
      <c r="J1571" s="10"/>
      <c r="L1571" s="10"/>
      <c r="N1571" s="10"/>
      <c r="P1571" s="10"/>
      <c r="R1571" s="10"/>
    </row>
    <row r="1572" spans="1:18" s="9" customFormat="1">
      <c r="A1572" s="10"/>
      <c r="D1572" s="10"/>
      <c r="F1572" s="10"/>
      <c r="H1572" s="10"/>
      <c r="J1572" s="10"/>
      <c r="L1572" s="10"/>
      <c r="N1572" s="10"/>
      <c r="P1572" s="10"/>
      <c r="R1572" s="10"/>
    </row>
    <row r="1573" spans="1:18" s="9" customFormat="1">
      <c r="A1573" s="10"/>
      <c r="D1573" s="10"/>
      <c r="F1573" s="10"/>
      <c r="H1573" s="10"/>
      <c r="J1573" s="10"/>
      <c r="L1573" s="10"/>
      <c r="N1573" s="10"/>
      <c r="P1573" s="10"/>
      <c r="R1573" s="10"/>
    </row>
    <row r="1574" spans="1:18" s="9" customFormat="1">
      <c r="A1574" s="10"/>
      <c r="D1574" s="10"/>
      <c r="F1574" s="10"/>
      <c r="H1574" s="10"/>
      <c r="J1574" s="10"/>
      <c r="L1574" s="10"/>
      <c r="N1574" s="10"/>
      <c r="P1574" s="10"/>
      <c r="R1574" s="10"/>
    </row>
    <row r="1575" spans="1:18" s="9" customFormat="1">
      <c r="A1575" s="10"/>
      <c r="D1575" s="10"/>
      <c r="F1575" s="10"/>
      <c r="H1575" s="10"/>
      <c r="J1575" s="10"/>
      <c r="L1575" s="10"/>
      <c r="N1575" s="10"/>
      <c r="P1575" s="10"/>
      <c r="R1575" s="10"/>
    </row>
    <row r="1576" spans="1:18" s="9" customFormat="1">
      <c r="A1576" s="10"/>
      <c r="D1576" s="10"/>
      <c r="F1576" s="10"/>
      <c r="H1576" s="10"/>
      <c r="J1576" s="10"/>
      <c r="L1576" s="10"/>
      <c r="N1576" s="10"/>
      <c r="P1576" s="10"/>
      <c r="R1576" s="10"/>
    </row>
    <row r="1577" spans="1:18" s="9" customFormat="1">
      <c r="A1577" s="10"/>
      <c r="D1577" s="10"/>
      <c r="F1577" s="10"/>
      <c r="H1577" s="10"/>
      <c r="J1577" s="10"/>
      <c r="L1577" s="10"/>
      <c r="N1577" s="10"/>
      <c r="P1577" s="10"/>
      <c r="R1577" s="10"/>
    </row>
    <row r="1578" spans="1:18" s="9" customFormat="1">
      <c r="A1578" s="10"/>
      <c r="D1578" s="10"/>
      <c r="F1578" s="10"/>
      <c r="H1578" s="10"/>
      <c r="J1578" s="10"/>
      <c r="L1578" s="10"/>
      <c r="N1578" s="10"/>
      <c r="P1578" s="10"/>
      <c r="R1578" s="10"/>
    </row>
    <row r="1579" spans="1:18" s="9" customFormat="1">
      <c r="A1579" s="10"/>
      <c r="D1579" s="10"/>
      <c r="F1579" s="10"/>
      <c r="H1579" s="10"/>
      <c r="J1579" s="10"/>
      <c r="L1579" s="10"/>
      <c r="N1579" s="10"/>
      <c r="P1579" s="10"/>
      <c r="R1579" s="10"/>
    </row>
    <row r="1580" spans="1:18" s="9" customFormat="1">
      <c r="A1580" s="10"/>
      <c r="D1580" s="10"/>
      <c r="F1580" s="10"/>
      <c r="H1580" s="10"/>
      <c r="J1580" s="10"/>
      <c r="L1580" s="10"/>
      <c r="N1580" s="10"/>
      <c r="P1580" s="10"/>
      <c r="R1580" s="10"/>
    </row>
    <row r="1581" spans="1:18" s="9" customFormat="1">
      <c r="A1581" s="10"/>
      <c r="D1581" s="10"/>
      <c r="F1581" s="10"/>
      <c r="H1581" s="10"/>
      <c r="J1581" s="10"/>
      <c r="L1581" s="10"/>
      <c r="N1581" s="10"/>
      <c r="P1581" s="10"/>
      <c r="R1581" s="10"/>
    </row>
    <row r="1582" spans="1:18" s="9" customFormat="1">
      <c r="A1582" s="10"/>
      <c r="D1582" s="10"/>
      <c r="F1582" s="10"/>
      <c r="H1582" s="10"/>
      <c r="J1582" s="10"/>
      <c r="L1582" s="10"/>
      <c r="N1582" s="10"/>
      <c r="P1582" s="10"/>
      <c r="R1582" s="10"/>
    </row>
    <row r="1583" spans="1:18" s="9" customFormat="1">
      <c r="A1583" s="10"/>
      <c r="D1583" s="10"/>
      <c r="F1583" s="10"/>
      <c r="H1583" s="10"/>
      <c r="J1583" s="10"/>
      <c r="L1583" s="10"/>
      <c r="N1583" s="10"/>
      <c r="P1583" s="10"/>
      <c r="R1583" s="10"/>
    </row>
    <row r="1584" spans="1:18" s="9" customFormat="1">
      <c r="A1584" s="10"/>
      <c r="D1584" s="10"/>
      <c r="F1584" s="10"/>
      <c r="H1584" s="10"/>
      <c r="J1584" s="10"/>
      <c r="L1584" s="10"/>
      <c r="N1584" s="10"/>
      <c r="P1584" s="10"/>
      <c r="R1584" s="10"/>
    </row>
    <row r="1585" spans="1:18" s="9" customFormat="1">
      <c r="A1585" s="10"/>
      <c r="D1585" s="10"/>
      <c r="F1585" s="10"/>
      <c r="H1585" s="10"/>
      <c r="J1585" s="10"/>
      <c r="L1585" s="10"/>
      <c r="N1585" s="10"/>
      <c r="P1585" s="10"/>
      <c r="R1585" s="10"/>
    </row>
    <row r="1586" spans="1:18" s="9" customFormat="1">
      <c r="A1586" s="10"/>
      <c r="D1586" s="10"/>
      <c r="F1586" s="10"/>
      <c r="H1586" s="10"/>
      <c r="J1586" s="10"/>
      <c r="L1586" s="10"/>
      <c r="N1586" s="10"/>
      <c r="P1586" s="10"/>
      <c r="R1586" s="10"/>
    </row>
    <row r="1587" spans="1:18" s="9" customFormat="1">
      <c r="A1587" s="10"/>
      <c r="D1587" s="10"/>
      <c r="F1587" s="10"/>
      <c r="H1587" s="10"/>
      <c r="J1587" s="10"/>
      <c r="L1587" s="10"/>
      <c r="N1587" s="10"/>
      <c r="P1587" s="10"/>
      <c r="R1587" s="10"/>
    </row>
    <row r="1588" spans="1:18" s="9" customFormat="1">
      <c r="A1588" s="10"/>
      <c r="D1588" s="10"/>
      <c r="F1588" s="10"/>
      <c r="H1588" s="10"/>
      <c r="J1588" s="10"/>
      <c r="L1588" s="10"/>
      <c r="N1588" s="10"/>
      <c r="P1588" s="10"/>
      <c r="R1588" s="10"/>
    </row>
    <row r="1589" spans="1:18" s="9" customFormat="1">
      <c r="A1589" s="10"/>
      <c r="D1589" s="10"/>
      <c r="F1589" s="10"/>
      <c r="H1589" s="10"/>
      <c r="J1589" s="10"/>
      <c r="L1589" s="10"/>
      <c r="N1589" s="10"/>
      <c r="P1589" s="10"/>
      <c r="R1589" s="10"/>
    </row>
    <row r="1590" spans="1:18" s="9" customFormat="1">
      <c r="A1590" s="10"/>
      <c r="D1590" s="10"/>
      <c r="F1590" s="10"/>
      <c r="H1590" s="10"/>
      <c r="J1590" s="10"/>
      <c r="L1590" s="10"/>
      <c r="N1590" s="10"/>
      <c r="P1590" s="10"/>
      <c r="R1590" s="10"/>
    </row>
    <row r="1591" spans="1:18" s="9" customFormat="1">
      <c r="A1591" s="10"/>
      <c r="D1591" s="10"/>
      <c r="F1591" s="10"/>
      <c r="H1591" s="10"/>
      <c r="J1591" s="10"/>
      <c r="L1591" s="10"/>
      <c r="N1591" s="10"/>
      <c r="P1591" s="10"/>
      <c r="R1591" s="10"/>
    </row>
    <row r="1592" spans="1:18" s="9" customFormat="1">
      <c r="A1592" s="10"/>
      <c r="D1592" s="10"/>
      <c r="F1592" s="10"/>
      <c r="H1592" s="10"/>
      <c r="J1592" s="10"/>
      <c r="L1592" s="10"/>
      <c r="N1592" s="10"/>
      <c r="P1592" s="10"/>
      <c r="R1592" s="10"/>
    </row>
    <row r="1593" spans="1:18" s="9" customFormat="1">
      <c r="A1593" s="10"/>
      <c r="D1593" s="10"/>
      <c r="F1593" s="10"/>
      <c r="H1593" s="10"/>
      <c r="J1593" s="10"/>
      <c r="L1593" s="10"/>
      <c r="N1593" s="10"/>
      <c r="P1593" s="10"/>
      <c r="R1593" s="10"/>
    </row>
    <row r="1594" spans="1:18" s="9" customFormat="1">
      <c r="A1594" s="10"/>
      <c r="D1594" s="10"/>
      <c r="F1594" s="10"/>
      <c r="H1594" s="10"/>
      <c r="J1594" s="10"/>
      <c r="L1594" s="10"/>
      <c r="N1594" s="10"/>
      <c r="P1594" s="10"/>
      <c r="R1594" s="10"/>
    </row>
    <row r="1595" spans="1:18" s="9" customFormat="1">
      <c r="A1595" s="10"/>
      <c r="D1595" s="10"/>
      <c r="F1595" s="10"/>
      <c r="H1595" s="10"/>
      <c r="J1595" s="10"/>
      <c r="L1595" s="10"/>
      <c r="N1595" s="10"/>
      <c r="P1595" s="10"/>
      <c r="R1595" s="10"/>
    </row>
    <row r="1596" spans="1:18" s="9" customFormat="1">
      <c r="A1596" s="10"/>
      <c r="D1596" s="10"/>
      <c r="F1596" s="10"/>
      <c r="H1596" s="10"/>
      <c r="J1596" s="10"/>
      <c r="L1596" s="10"/>
      <c r="N1596" s="10"/>
      <c r="P1596" s="10"/>
      <c r="R1596" s="10"/>
    </row>
    <row r="1597" spans="1:18" s="9" customFormat="1">
      <c r="A1597" s="10"/>
      <c r="D1597" s="10"/>
      <c r="F1597" s="10"/>
      <c r="H1597" s="10"/>
      <c r="J1597" s="10"/>
      <c r="L1597" s="10"/>
      <c r="N1597" s="10"/>
      <c r="P1597" s="10"/>
      <c r="R1597" s="10"/>
    </row>
    <row r="1598" spans="1:18" s="9" customFormat="1">
      <c r="A1598" s="10"/>
      <c r="D1598" s="10"/>
      <c r="F1598" s="10"/>
      <c r="H1598" s="10"/>
      <c r="J1598" s="10"/>
      <c r="L1598" s="10"/>
      <c r="N1598" s="10"/>
      <c r="P1598" s="10"/>
      <c r="R1598" s="10"/>
    </row>
    <row r="1599" spans="1:18" s="9" customFormat="1">
      <c r="A1599" s="10"/>
      <c r="D1599" s="10"/>
      <c r="F1599" s="10"/>
      <c r="H1599" s="10"/>
      <c r="J1599" s="10"/>
      <c r="L1599" s="10"/>
      <c r="N1599" s="10"/>
      <c r="P1599" s="10"/>
      <c r="R1599" s="10"/>
    </row>
    <row r="1600" spans="1:18" s="9" customFormat="1">
      <c r="A1600" s="10"/>
      <c r="D1600" s="10"/>
      <c r="F1600" s="10"/>
      <c r="H1600" s="10"/>
      <c r="J1600" s="10"/>
      <c r="L1600" s="10"/>
      <c r="N1600" s="10"/>
      <c r="P1600" s="10"/>
      <c r="R1600" s="10"/>
    </row>
    <row r="1601" spans="1:18" s="9" customFormat="1">
      <c r="A1601" s="10"/>
      <c r="D1601" s="10"/>
      <c r="F1601" s="10"/>
      <c r="H1601" s="10"/>
      <c r="J1601" s="10"/>
      <c r="L1601" s="10"/>
      <c r="N1601" s="10"/>
      <c r="P1601" s="10"/>
      <c r="R1601" s="10"/>
    </row>
    <row r="1602" spans="1:18" s="9" customFormat="1">
      <c r="A1602" s="10"/>
      <c r="D1602" s="10"/>
      <c r="F1602" s="10"/>
      <c r="H1602" s="10"/>
      <c r="J1602" s="10"/>
      <c r="L1602" s="10"/>
      <c r="N1602" s="10"/>
      <c r="P1602" s="10"/>
      <c r="R1602" s="10"/>
    </row>
    <row r="1603" spans="1:18" s="9" customFormat="1">
      <c r="A1603" s="10"/>
      <c r="D1603" s="10"/>
      <c r="F1603" s="10"/>
      <c r="H1603" s="10"/>
      <c r="J1603" s="10"/>
      <c r="L1603" s="10"/>
      <c r="N1603" s="10"/>
      <c r="P1603" s="10"/>
      <c r="R1603" s="10"/>
    </row>
    <row r="1604" spans="1:18" s="9" customFormat="1">
      <c r="A1604" s="10"/>
      <c r="D1604" s="10"/>
      <c r="F1604" s="10"/>
      <c r="H1604" s="10"/>
      <c r="J1604" s="10"/>
      <c r="L1604" s="10"/>
      <c r="N1604" s="10"/>
      <c r="P1604" s="10"/>
      <c r="R1604" s="10"/>
    </row>
    <row r="1605" spans="1:18" s="9" customFormat="1">
      <c r="A1605" s="10"/>
      <c r="D1605" s="10"/>
      <c r="F1605" s="10"/>
      <c r="H1605" s="10"/>
      <c r="J1605" s="10"/>
      <c r="L1605" s="10"/>
      <c r="N1605" s="10"/>
      <c r="P1605" s="10"/>
      <c r="R1605" s="10"/>
    </row>
    <row r="1606" spans="1:18" s="9" customFormat="1">
      <c r="A1606" s="10"/>
      <c r="D1606" s="10"/>
      <c r="F1606" s="10"/>
      <c r="H1606" s="10"/>
      <c r="J1606" s="10"/>
      <c r="L1606" s="10"/>
      <c r="N1606" s="10"/>
      <c r="P1606" s="10"/>
      <c r="R1606" s="10"/>
    </row>
    <row r="1607" spans="1:18" s="9" customFormat="1">
      <c r="A1607" s="10"/>
      <c r="D1607" s="10"/>
      <c r="F1607" s="10"/>
      <c r="H1607" s="10"/>
      <c r="J1607" s="10"/>
      <c r="L1607" s="10"/>
      <c r="N1607" s="10"/>
      <c r="P1607" s="10"/>
      <c r="R1607" s="10"/>
    </row>
    <row r="1608" spans="1:18" s="9" customFormat="1">
      <c r="A1608" s="10"/>
      <c r="D1608" s="10"/>
      <c r="F1608" s="10"/>
      <c r="H1608" s="10"/>
      <c r="J1608" s="10"/>
      <c r="L1608" s="10"/>
      <c r="N1608" s="10"/>
      <c r="P1608" s="10"/>
      <c r="R1608" s="10"/>
    </row>
    <row r="1609" spans="1:18" s="9" customFormat="1">
      <c r="A1609" s="10"/>
      <c r="D1609" s="10"/>
      <c r="F1609" s="10"/>
      <c r="H1609" s="10"/>
      <c r="J1609" s="10"/>
      <c r="L1609" s="10"/>
      <c r="N1609" s="10"/>
      <c r="P1609" s="10"/>
      <c r="R1609" s="10"/>
    </row>
    <row r="1610" spans="1:18" s="9" customFormat="1">
      <c r="A1610" s="10"/>
      <c r="D1610" s="10"/>
      <c r="F1610" s="10"/>
      <c r="H1610" s="10"/>
      <c r="J1610" s="10"/>
      <c r="L1610" s="10"/>
      <c r="N1610" s="10"/>
      <c r="P1610" s="10"/>
      <c r="R1610" s="10"/>
    </row>
    <row r="1611" spans="1:18" s="9" customFormat="1">
      <c r="A1611" s="10"/>
      <c r="D1611" s="10"/>
      <c r="F1611" s="10"/>
      <c r="H1611" s="10"/>
      <c r="J1611" s="10"/>
      <c r="L1611" s="10"/>
      <c r="N1611" s="10"/>
      <c r="P1611" s="10"/>
      <c r="R1611" s="10"/>
    </row>
    <row r="1612" spans="1:18" s="9" customFormat="1">
      <c r="A1612" s="10"/>
      <c r="D1612" s="10"/>
      <c r="F1612" s="10"/>
      <c r="H1612" s="10"/>
      <c r="J1612" s="10"/>
      <c r="L1612" s="10"/>
      <c r="N1612" s="10"/>
      <c r="P1612" s="10"/>
      <c r="R1612" s="10"/>
    </row>
    <row r="1613" spans="1:18" s="9" customFormat="1">
      <c r="A1613" s="10"/>
      <c r="D1613" s="10"/>
      <c r="F1613" s="10"/>
      <c r="H1613" s="10"/>
      <c r="J1613" s="10"/>
      <c r="L1613" s="10"/>
      <c r="N1613" s="10"/>
      <c r="P1613" s="10"/>
      <c r="R1613" s="10"/>
    </row>
    <row r="1614" spans="1:18" s="9" customFormat="1">
      <c r="A1614" s="10"/>
      <c r="D1614" s="10"/>
      <c r="F1614" s="10"/>
      <c r="H1614" s="10"/>
      <c r="J1614" s="10"/>
      <c r="L1614" s="10"/>
      <c r="N1614" s="10"/>
      <c r="P1614" s="10"/>
      <c r="R1614" s="10"/>
    </row>
    <row r="1615" spans="1:18" s="9" customFormat="1">
      <c r="A1615" s="10"/>
      <c r="D1615" s="10"/>
      <c r="F1615" s="10"/>
      <c r="H1615" s="10"/>
      <c r="J1615" s="10"/>
      <c r="L1615" s="10"/>
      <c r="N1615" s="10"/>
      <c r="P1615" s="10"/>
      <c r="R1615" s="10"/>
    </row>
    <row r="1616" spans="1:18" s="9" customFormat="1">
      <c r="A1616" s="10"/>
      <c r="D1616" s="10"/>
      <c r="F1616" s="10"/>
      <c r="H1616" s="10"/>
      <c r="J1616" s="10"/>
      <c r="L1616" s="10"/>
      <c r="N1616" s="10"/>
      <c r="P1616" s="10"/>
      <c r="R1616" s="10"/>
    </row>
    <row r="1617" spans="1:18" s="9" customFormat="1">
      <c r="A1617" s="10"/>
      <c r="D1617" s="10"/>
      <c r="F1617" s="10"/>
      <c r="H1617" s="10"/>
      <c r="J1617" s="10"/>
      <c r="L1617" s="10"/>
      <c r="N1617" s="10"/>
      <c r="P1617" s="10"/>
      <c r="R1617" s="10"/>
    </row>
    <row r="1618" spans="1:18" s="9" customFormat="1">
      <c r="A1618" s="10"/>
      <c r="D1618" s="10"/>
      <c r="F1618" s="10"/>
      <c r="H1618" s="10"/>
      <c r="J1618" s="10"/>
      <c r="L1618" s="10"/>
      <c r="N1618" s="10"/>
      <c r="P1618" s="10"/>
      <c r="R1618" s="10"/>
    </row>
    <row r="1619" spans="1:18" s="9" customFormat="1">
      <c r="A1619" s="10"/>
      <c r="D1619" s="10"/>
      <c r="F1619" s="10"/>
      <c r="H1619" s="10"/>
      <c r="J1619" s="10"/>
      <c r="L1619" s="10"/>
      <c r="N1619" s="10"/>
      <c r="P1619" s="10"/>
      <c r="R1619" s="10"/>
    </row>
    <row r="1620" spans="1:18" s="9" customFormat="1">
      <c r="A1620" s="10"/>
      <c r="D1620" s="10"/>
      <c r="F1620" s="10"/>
      <c r="H1620" s="10"/>
      <c r="J1620" s="10"/>
      <c r="L1620" s="10"/>
      <c r="N1620" s="10"/>
      <c r="P1620" s="10"/>
      <c r="R1620" s="10"/>
    </row>
    <row r="1621" spans="1:18" s="9" customFormat="1">
      <c r="A1621" s="10"/>
      <c r="D1621" s="10"/>
      <c r="F1621" s="10"/>
      <c r="H1621" s="10"/>
      <c r="J1621" s="10"/>
      <c r="L1621" s="10"/>
      <c r="N1621" s="10"/>
      <c r="P1621" s="10"/>
      <c r="R1621" s="10"/>
    </row>
    <row r="1622" spans="1:18" s="9" customFormat="1">
      <c r="A1622" s="10"/>
      <c r="D1622" s="10"/>
      <c r="F1622" s="10"/>
      <c r="H1622" s="10"/>
      <c r="J1622" s="10"/>
      <c r="L1622" s="10"/>
      <c r="N1622" s="10"/>
      <c r="P1622" s="10"/>
      <c r="R1622" s="10"/>
    </row>
    <row r="1623" spans="1:18" s="9" customFormat="1">
      <c r="A1623" s="10"/>
      <c r="D1623" s="10"/>
      <c r="F1623" s="10"/>
      <c r="H1623" s="10"/>
      <c r="J1623" s="10"/>
      <c r="L1623" s="10"/>
      <c r="N1623" s="10"/>
      <c r="P1623" s="10"/>
      <c r="R1623" s="10"/>
    </row>
    <row r="1624" spans="1:18" s="9" customFormat="1">
      <c r="A1624" s="10"/>
      <c r="D1624" s="10"/>
      <c r="F1624" s="10"/>
      <c r="H1624" s="10"/>
      <c r="J1624" s="10"/>
      <c r="L1624" s="10"/>
      <c r="N1624" s="10"/>
      <c r="P1624" s="10"/>
      <c r="R1624" s="10"/>
    </row>
    <row r="1625" spans="1:18" s="9" customFormat="1">
      <c r="A1625" s="10"/>
      <c r="D1625" s="10"/>
      <c r="F1625" s="10"/>
      <c r="H1625" s="10"/>
      <c r="J1625" s="10"/>
      <c r="L1625" s="10"/>
      <c r="N1625" s="10"/>
      <c r="P1625" s="10"/>
      <c r="R1625" s="10"/>
    </row>
    <row r="1626" spans="1:18" s="9" customFormat="1">
      <c r="A1626" s="10"/>
      <c r="D1626" s="10"/>
      <c r="F1626" s="10"/>
      <c r="H1626" s="10"/>
      <c r="J1626" s="10"/>
      <c r="L1626" s="10"/>
      <c r="N1626" s="10"/>
      <c r="P1626" s="10"/>
      <c r="R1626" s="10"/>
    </row>
    <row r="1627" spans="1:18" s="9" customFormat="1">
      <c r="A1627" s="10"/>
      <c r="D1627" s="10"/>
      <c r="F1627" s="10"/>
      <c r="H1627" s="10"/>
      <c r="J1627" s="10"/>
      <c r="L1627" s="10"/>
      <c r="N1627" s="10"/>
      <c r="P1627" s="10"/>
      <c r="R1627" s="10"/>
    </row>
    <row r="1628" spans="1:18" s="9" customFormat="1">
      <c r="A1628" s="10"/>
      <c r="D1628" s="10"/>
      <c r="F1628" s="10"/>
      <c r="H1628" s="10"/>
      <c r="J1628" s="10"/>
      <c r="L1628" s="10"/>
      <c r="N1628" s="10"/>
      <c r="P1628" s="10"/>
      <c r="R1628" s="10"/>
    </row>
    <row r="1629" spans="1:18" s="9" customFormat="1">
      <c r="A1629" s="10"/>
      <c r="D1629" s="10"/>
      <c r="F1629" s="10"/>
      <c r="H1629" s="10"/>
      <c r="J1629" s="10"/>
      <c r="L1629" s="10"/>
      <c r="N1629" s="10"/>
      <c r="P1629" s="10"/>
      <c r="R1629" s="10"/>
    </row>
    <row r="1630" spans="1:18" s="9" customFormat="1">
      <c r="A1630" s="10"/>
      <c r="D1630" s="10"/>
      <c r="F1630" s="10"/>
      <c r="H1630" s="10"/>
      <c r="J1630" s="10"/>
      <c r="L1630" s="10"/>
      <c r="N1630" s="10"/>
      <c r="P1630" s="10"/>
      <c r="R1630" s="10"/>
    </row>
    <row r="1631" spans="1:18" s="9" customFormat="1">
      <c r="A1631" s="10"/>
      <c r="D1631" s="10"/>
      <c r="F1631" s="10"/>
      <c r="H1631" s="10"/>
      <c r="J1631" s="10"/>
      <c r="L1631" s="10"/>
      <c r="N1631" s="10"/>
      <c r="P1631" s="10"/>
      <c r="R1631" s="10"/>
    </row>
    <row r="1632" spans="1:18" s="9" customFormat="1">
      <c r="A1632" s="10"/>
      <c r="D1632" s="10"/>
      <c r="F1632" s="10"/>
      <c r="H1632" s="10"/>
      <c r="J1632" s="10"/>
      <c r="L1632" s="10"/>
      <c r="N1632" s="10"/>
      <c r="P1632" s="10"/>
      <c r="R1632" s="10"/>
    </row>
    <row r="1633" spans="1:18" s="9" customFormat="1">
      <c r="A1633" s="10"/>
      <c r="D1633" s="10"/>
      <c r="F1633" s="10"/>
      <c r="H1633" s="10"/>
      <c r="J1633" s="10"/>
      <c r="L1633" s="10"/>
      <c r="N1633" s="10"/>
      <c r="P1633" s="10"/>
      <c r="R1633" s="10"/>
    </row>
    <row r="1634" spans="1:18" s="9" customFormat="1">
      <c r="A1634" s="10"/>
      <c r="D1634" s="10"/>
      <c r="F1634" s="10"/>
      <c r="H1634" s="10"/>
      <c r="J1634" s="10"/>
      <c r="L1634" s="10"/>
      <c r="N1634" s="10"/>
      <c r="P1634" s="10"/>
      <c r="R1634" s="10"/>
    </row>
    <row r="1635" spans="1:18" s="9" customFormat="1">
      <c r="A1635" s="10"/>
      <c r="D1635" s="10"/>
      <c r="F1635" s="10"/>
      <c r="H1635" s="10"/>
      <c r="J1635" s="10"/>
      <c r="L1635" s="10"/>
      <c r="N1635" s="10"/>
      <c r="P1635" s="10"/>
      <c r="R1635" s="10"/>
    </row>
    <row r="1636" spans="1:18" s="9" customFormat="1">
      <c r="A1636" s="10"/>
      <c r="D1636" s="10"/>
      <c r="F1636" s="10"/>
      <c r="H1636" s="10"/>
      <c r="J1636" s="10"/>
      <c r="L1636" s="10"/>
      <c r="N1636" s="10"/>
      <c r="P1636" s="10"/>
      <c r="R1636" s="10"/>
    </row>
    <row r="1637" spans="1:18" s="9" customFormat="1">
      <c r="A1637" s="10"/>
      <c r="D1637" s="10"/>
      <c r="F1637" s="10"/>
      <c r="H1637" s="10"/>
      <c r="J1637" s="10"/>
      <c r="L1637" s="10"/>
      <c r="N1637" s="10"/>
      <c r="P1637" s="10"/>
      <c r="R1637" s="10"/>
    </row>
    <row r="1638" spans="1:18" s="9" customFormat="1">
      <c r="A1638" s="10"/>
      <c r="D1638" s="10"/>
      <c r="F1638" s="10"/>
      <c r="H1638" s="10"/>
      <c r="J1638" s="10"/>
      <c r="L1638" s="10"/>
      <c r="N1638" s="10"/>
      <c r="P1638" s="10"/>
      <c r="R1638" s="10"/>
    </row>
    <row r="1639" spans="1:18" s="9" customFormat="1">
      <c r="A1639" s="10"/>
      <c r="D1639" s="10"/>
      <c r="F1639" s="10"/>
      <c r="H1639" s="10"/>
      <c r="J1639" s="10"/>
      <c r="L1639" s="10"/>
      <c r="N1639" s="10"/>
      <c r="P1639" s="10"/>
      <c r="R1639" s="10"/>
    </row>
    <row r="1640" spans="1:18" s="9" customFormat="1">
      <c r="A1640" s="10"/>
      <c r="D1640" s="10"/>
      <c r="F1640" s="10"/>
      <c r="H1640" s="10"/>
      <c r="J1640" s="10"/>
      <c r="L1640" s="10"/>
      <c r="N1640" s="10"/>
      <c r="P1640" s="10"/>
      <c r="R1640" s="10"/>
    </row>
    <row r="1641" spans="1:18" s="9" customFormat="1">
      <c r="A1641" s="10"/>
      <c r="D1641" s="10"/>
      <c r="F1641" s="10"/>
      <c r="H1641" s="10"/>
      <c r="J1641" s="10"/>
      <c r="L1641" s="10"/>
      <c r="N1641" s="10"/>
      <c r="P1641" s="10"/>
      <c r="R1641" s="10"/>
    </row>
    <row r="1642" spans="1:18" s="9" customFormat="1">
      <c r="A1642" s="10"/>
      <c r="D1642" s="10"/>
      <c r="F1642" s="10"/>
      <c r="H1642" s="10"/>
      <c r="J1642" s="10"/>
      <c r="L1642" s="10"/>
      <c r="N1642" s="10"/>
      <c r="P1642" s="10"/>
      <c r="R1642" s="10"/>
    </row>
    <row r="1643" spans="1:18" s="9" customFormat="1">
      <c r="A1643" s="10"/>
      <c r="D1643" s="10"/>
      <c r="F1643" s="10"/>
      <c r="H1643" s="10"/>
      <c r="J1643" s="10"/>
      <c r="L1643" s="10"/>
      <c r="N1643" s="10"/>
      <c r="P1643" s="10"/>
      <c r="R1643" s="10"/>
    </row>
    <row r="1644" spans="1:18" s="9" customFormat="1">
      <c r="A1644" s="10"/>
      <c r="D1644" s="10"/>
      <c r="F1644" s="10"/>
      <c r="H1644" s="10"/>
      <c r="J1644" s="10"/>
      <c r="L1644" s="10"/>
      <c r="N1644" s="10"/>
      <c r="P1644" s="10"/>
      <c r="R1644" s="10"/>
    </row>
    <row r="1645" spans="1:18" s="9" customFormat="1">
      <c r="A1645" s="10"/>
      <c r="D1645" s="10"/>
      <c r="F1645" s="10"/>
      <c r="H1645" s="10"/>
      <c r="J1645" s="10"/>
      <c r="L1645" s="10"/>
      <c r="N1645" s="10"/>
      <c r="P1645" s="10"/>
      <c r="R1645" s="10"/>
    </row>
    <row r="1646" spans="1:18" s="9" customFormat="1">
      <c r="A1646" s="10"/>
      <c r="D1646" s="10"/>
      <c r="F1646" s="10"/>
      <c r="H1646" s="10"/>
      <c r="J1646" s="10"/>
      <c r="L1646" s="10"/>
      <c r="N1646" s="10"/>
      <c r="P1646" s="10"/>
      <c r="R1646" s="10"/>
    </row>
    <row r="1647" spans="1:18" s="9" customFormat="1">
      <c r="A1647" s="10"/>
      <c r="D1647" s="10"/>
      <c r="F1647" s="10"/>
      <c r="H1647" s="10"/>
      <c r="J1647" s="10"/>
      <c r="L1647" s="10"/>
      <c r="N1647" s="10"/>
      <c r="P1647" s="10"/>
      <c r="R1647" s="10"/>
    </row>
    <row r="1648" spans="1:18" s="9" customFormat="1">
      <c r="A1648" s="10"/>
      <c r="D1648" s="10"/>
      <c r="F1648" s="10"/>
      <c r="H1648" s="10"/>
      <c r="J1648" s="10"/>
      <c r="L1648" s="10"/>
      <c r="N1648" s="10"/>
      <c r="P1648" s="10"/>
      <c r="R1648" s="10"/>
    </row>
    <row r="1649" spans="1:18" s="9" customFormat="1">
      <c r="A1649" s="10"/>
      <c r="D1649" s="10"/>
      <c r="F1649" s="10"/>
      <c r="H1649" s="10"/>
      <c r="J1649" s="10"/>
      <c r="L1649" s="10"/>
      <c r="N1649" s="10"/>
      <c r="P1649" s="10"/>
      <c r="R1649" s="10"/>
    </row>
    <row r="1650" spans="1:18" s="9" customFormat="1">
      <c r="A1650" s="10"/>
      <c r="D1650" s="10"/>
      <c r="F1650" s="10"/>
      <c r="H1650" s="10"/>
      <c r="J1650" s="10"/>
      <c r="L1650" s="10"/>
      <c r="N1650" s="10"/>
      <c r="P1650" s="10"/>
      <c r="R1650" s="10"/>
    </row>
    <row r="1651" spans="1:18" s="9" customFormat="1">
      <c r="A1651" s="10"/>
      <c r="D1651" s="10"/>
      <c r="F1651" s="10"/>
      <c r="H1651" s="10"/>
      <c r="J1651" s="10"/>
      <c r="L1651" s="10"/>
      <c r="N1651" s="10"/>
      <c r="P1651" s="10"/>
      <c r="R1651" s="10"/>
    </row>
    <row r="1652" spans="1:18" s="9" customFormat="1">
      <c r="A1652" s="10"/>
      <c r="D1652" s="10"/>
      <c r="F1652" s="10"/>
      <c r="H1652" s="10"/>
      <c r="J1652" s="10"/>
      <c r="L1652" s="10"/>
      <c r="N1652" s="10"/>
      <c r="P1652" s="10"/>
      <c r="R1652" s="10"/>
    </row>
    <row r="1653" spans="1:18" s="9" customFormat="1">
      <c r="A1653" s="10"/>
      <c r="D1653" s="10"/>
      <c r="F1653" s="10"/>
      <c r="H1653" s="10"/>
      <c r="J1653" s="10"/>
      <c r="L1653" s="10"/>
      <c r="N1653" s="10"/>
      <c r="P1653" s="10"/>
      <c r="R1653" s="10"/>
    </row>
    <row r="1654" spans="1:18" s="9" customFormat="1">
      <c r="A1654" s="10"/>
      <c r="D1654" s="10"/>
      <c r="F1654" s="10"/>
      <c r="H1654" s="10"/>
      <c r="J1654" s="10"/>
      <c r="L1654" s="10"/>
      <c r="N1654" s="10"/>
      <c r="P1654" s="10"/>
      <c r="R1654" s="10"/>
    </row>
    <row r="1655" spans="1:18" s="9" customFormat="1">
      <c r="A1655" s="10"/>
      <c r="D1655" s="10"/>
      <c r="F1655" s="10"/>
      <c r="H1655" s="10"/>
      <c r="J1655" s="10"/>
      <c r="L1655" s="10"/>
      <c r="N1655" s="10"/>
      <c r="P1655" s="10"/>
      <c r="R1655" s="10"/>
    </row>
    <row r="1656" spans="1:18" s="9" customFormat="1">
      <c r="A1656" s="10"/>
      <c r="D1656" s="10"/>
      <c r="F1656" s="10"/>
      <c r="H1656" s="10"/>
      <c r="J1656" s="10"/>
      <c r="L1656" s="10"/>
      <c r="N1656" s="10"/>
      <c r="P1656" s="10"/>
      <c r="R1656" s="10"/>
    </row>
    <row r="1657" spans="1:18" s="9" customFormat="1">
      <c r="A1657" s="10"/>
      <c r="D1657" s="10"/>
      <c r="F1657" s="10"/>
      <c r="H1657" s="10"/>
      <c r="J1657" s="10"/>
      <c r="L1657" s="10"/>
      <c r="N1657" s="10"/>
      <c r="P1657" s="10"/>
      <c r="R1657" s="10"/>
    </row>
    <row r="1658" spans="1:18" s="9" customFormat="1">
      <c r="A1658" s="10"/>
      <c r="D1658" s="10"/>
      <c r="F1658" s="10"/>
      <c r="H1658" s="10"/>
      <c r="J1658" s="10"/>
      <c r="L1658" s="10"/>
      <c r="N1658" s="10"/>
      <c r="P1658" s="10"/>
      <c r="R1658" s="10"/>
    </row>
    <row r="1659" spans="1:18" s="9" customFormat="1">
      <c r="A1659" s="10"/>
      <c r="D1659" s="10"/>
      <c r="F1659" s="10"/>
      <c r="H1659" s="10"/>
      <c r="J1659" s="10"/>
      <c r="L1659" s="10"/>
      <c r="N1659" s="10"/>
      <c r="P1659" s="10"/>
      <c r="R1659" s="10"/>
    </row>
    <row r="1660" spans="1:18" s="9" customFormat="1">
      <c r="A1660" s="10"/>
      <c r="D1660" s="10"/>
      <c r="F1660" s="10"/>
      <c r="H1660" s="10"/>
      <c r="J1660" s="10"/>
      <c r="L1660" s="10"/>
      <c r="N1660" s="10"/>
      <c r="P1660" s="10"/>
      <c r="R1660" s="10"/>
    </row>
    <row r="1661" spans="1:18" s="9" customFormat="1">
      <c r="A1661" s="10"/>
      <c r="D1661" s="10"/>
      <c r="F1661" s="10"/>
      <c r="H1661" s="10"/>
      <c r="J1661" s="10"/>
      <c r="L1661" s="10"/>
      <c r="N1661" s="10"/>
      <c r="P1661" s="10"/>
      <c r="R1661" s="10"/>
    </row>
    <row r="1662" spans="1:18" s="9" customFormat="1">
      <c r="A1662" s="10"/>
      <c r="D1662" s="10"/>
      <c r="F1662" s="10"/>
      <c r="H1662" s="10"/>
      <c r="J1662" s="10"/>
      <c r="L1662" s="10"/>
      <c r="N1662" s="10"/>
      <c r="P1662" s="10"/>
      <c r="R1662" s="10"/>
    </row>
    <row r="1663" spans="1:18" s="9" customFormat="1">
      <c r="A1663" s="10"/>
      <c r="D1663" s="10"/>
      <c r="F1663" s="10"/>
      <c r="H1663" s="10"/>
      <c r="J1663" s="10"/>
      <c r="L1663" s="10"/>
      <c r="N1663" s="10"/>
      <c r="P1663" s="10"/>
      <c r="R1663" s="10"/>
    </row>
    <row r="1664" spans="1:18" s="9" customFormat="1">
      <c r="A1664" s="10"/>
      <c r="D1664" s="10"/>
      <c r="F1664" s="10"/>
      <c r="H1664" s="10"/>
      <c r="J1664" s="10"/>
      <c r="L1664" s="10"/>
      <c r="N1664" s="10"/>
      <c r="P1664" s="10"/>
      <c r="R1664" s="10"/>
    </row>
    <row r="1665" spans="1:18" s="9" customFormat="1">
      <c r="A1665" s="10"/>
      <c r="D1665" s="10"/>
      <c r="F1665" s="10"/>
      <c r="H1665" s="10"/>
      <c r="J1665" s="10"/>
      <c r="L1665" s="10"/>
      <c r="N1665" s="10"/>
      <c r="P1665" s="10"/>
      <c r="R1665" s="10"/>
    </row>
    <row r="1666" spans="1:18" s="9" customFormat="1">
      <c r="A1666" s="10"/>
      <c r="D1666" s="10"/>
      <c r="F1666" s="10"/>
      <c r="H1666" s="10"/>
      <c r="J1666" s="10"/>
      <c r="L1666" s="10"/>
      <c r="N1666" s="10"/>
      <c r="P1666" s="10"/>
      <c r="R1666" s="10"/>
    </row>
    <row r="1667" spans="1:18" s="9" customFormat="1">
      <c r="A1667" s="10"/>
      <c r="D1667" s="10"/>
      <c r="F1667" s="10"/>
      <c r="H1667" s="10"/>
      <c r="J1667" s="10"/>
      <c r="L1667" s="10"/>
      <c r="N1667" s="10"/>
      <c r="P1667" s="10"/>
      <c r="R1667" s="10"/>
    </row>
    <row r="1668" spans="1:18" s="9" customFormat="1">
      <c r="A1668" s="10"/>
      <c r="D1668" s="10"/>
      <c r="F1668" s="10"/>
      <c r="H1668" s="10"/>
      <c r="J1668" s="10"/>
      <c r="L1668" s="10"/>
      <c r="N1668" s="10"/>
      <c r="P1668" s="10"/>
      <c r="R1668" s="10"/>
    </row>
    <row r="1669" spans="1:18" s="9" customFormat="1">
      <c r="A1669" s="10"/>
      <c r="D1669" s="10"/>
      <c r="F1669" s="10"/>
      <c r="H1669" s="10"/>
      <c r="J1669" s="10"/>
      <c r="L1669" s="10"/>
      <c r="N1669" s="10"/>
      <c r="P1669" s="10"/>
      <c r="R1669" s="10"/>
    </row>
    <row r="1670" spans="1:18" s="9" customFormat="1">
      <c r="A1670" s="10"/>
      <c r="D1670" s="10"/>
      <c r="F1670" s="10"/>
      <c r="H1670" s="10"/>
      <c r="J1670" s="10"/>
      <c r="L1670" s="10"/>
      <c r="N1670" s="10"/>
      <c r="P1670" s="10"/>
      <c r="R1670" s="10"/>
    </row>
    <row r="1671" spans="1:18" s="9" customFormat="1">
      <c r="A1671" s="10"/>
      <c r="D1671" s="10"/>
      <c r="F1671" s="10"/>
      <c r="H1671" s="10"/>
      <c r="J1671" s="10"/>
      <c r="L1671" s="10"/>
      <c r="N1671" s="10"/>
      <c r="P1671" s="10"/>
      <c r="R1671" s="10"/>
    </row>
    <row r="1672" spans="1:18" s="9" customFormat="1">
      <c r="A1672" s="10"/>
      <c r="D1672" s="10"/>
      <c r="F1672" s="10"/>
      <c r="H1672" s="10"/>
      <c r="J1672" s="10"/>
      <c r="L1672" s="10"/>
      <c r="N1672" s="10"/>
      <c r="P1672" s="10"/>
      <c r="R1672" s="10"/>
    </row>
    <row r="1673" spans="1:18" s="9" customFormat="1">
      <c r="A1673" s="10"/>
      <c r="D1673" s="10"/>
      <c r="F1673" s="10"/>
      <c r="H1673" s="10"/>
      <c r="J1673" s="10"/>
      <c r="L1673" s="10"/>
      <c r="N1673" s="10"/>
      <c r="P1673" s="10"/>
      <c r="R1673" s="10"/>
    </row>
    <row r="1674" spans="1:18" s="9" customFormat="1">
      <c r="A1674" s="10"/>
      <c r="D1674" s="10"/>
      <c r="F1674" s="10"/>
      <c r="H1674" s="10"/>
      <c r="J1674" s="10"/>
      <c r="L1674" s="10"/>
      <c r="N1674" s="10"/>
      <c r="P1674" s="10"/>
      <c r="R1674" s="10"/>
    </row>
    <row r="1675" spans="1:18" s="9" customFormat="1">
      <c r="A1675" s="10"/>
      <c r="D1675" s="10"/>
      <c r="F1675" s="10"/>
      <c r="H1675" s="10"/>
      <c r="J1675" s="10"/>
      <c r="L1675" s="10"/>
      <c r="N1675" s="10"/>
      <c r="P1675" s="10"/>
      <c r="R1675" s="10"/>
    </row>
    <row r="1676" spans="1:18" s="9" customFormat="1">
      <c r="A1676" s="10"/>
      <c r="D1676" s="10"/>
      <c r="F1676" s="10"/>
      <c r="H1676" s="10"/>
      <c r="J1676" s="10"/>
      <c r="L1676" s="10"/>
      <c r="N1676" s="10"/>
      <c r="P1676" s="10"/>
      <c r="R1676" s="10"/>
    </row>
    <row r="1677" spans="1:18" s="9" customFormat="1">
      <c r="A1677" s="10"/>
      <c r="D1677" s="10"/>
      <c r="F1677" s="10"/>
      <c r="H1677" s="10"/>
      <c r="J1677" s="10"/>
      <c r="L1677" s="10"/>
      <c r="N1677" s="10"/>
      <c r="P1677" s="10"/>
      <c r="R1677" s="10"/>
    </row>
    <row r="1678" spans="1:18" s="9" customFormat="1">
      <c r="A1678" s="10"/>
      <c r="D1678" s="10"/>
      <c r="F1678" s="10"/>
      <c r="H1678" s="10"/>
      <c r="J1678" s="10"/>
      <c r="L1678" s="10"/>
      <c r="N1678" s="10"/>
      <c r="P1678" s="10"/>
      <c r="R1678" s="10"/>
    </row>
    <row r="1679" spans="1:18" s="9" customFormat="1">
      <c r="A1679" s="10"/>
      <c r="D1679" s="10"/>
      <c r="F1679" s="10"/>
      <c r="H1679" s="10"/>
      <c r="J1679" s="10"/>
      <c r="L1679" s="10"/>
      <c r="N1679" s="10"/>
      <c r="P1679" s="10"/>
      <c r="R1679" s="10"/>
    </row>
    <row r="1680" spans="1:18" s="9" customFormat="1">
      <c r="A1680" s="10"/>
      <c r="D1680" s="10"/>
      <c r="F1680" s="10"/>
      <c r="H1680" s="10"/>
      <c r="J1680" s="10"/>
      <c r="L1680" s="10"/>
      <c r="N1680" s="10"/>
      <c r="P1680" s="10"/>
      <c r="R1680" s="10"/>
    </row>
    <row r="1681" spans="1:18" s="9" customFormat="1">
      <c r="A1681" s="10"/>
      <c r="D1681" s="10"/>
      <c r="F1681" s="10"/>
      <c r="H1681" s="10"/>
      <c r="J1681" s="10"/>
      <c r="L1681" s="10"/>
      <c r="N1681" s="10"/>
      <c r="P1681" s="10"/>
      <c r="R1681" s="10"/>
    </row>
    <row r="1682" spans="1:18" s="9" customFormat="1">
      <c r="A1682" s="10"/>
      <c r="D1682" s="10"/>
      <c r="F1682" s="10"/>
      <c r="H1682" s="10"/>
      <c r="J1682" s="10"/>
      <c r="L1682" s="10"/>
      <c r="N1682" s="10"/>
      <c r="P1682" s="10"/>
      <c r="R1682" s="10"/>
    </row>
    <row r="1683" spans="1:18" s="9" customFormat="1">
      <c r="A1683" s="10"/>
      <c r="D1683" s="10"/>
      <c r="F1683" s="10"/>
      <c r="H1683" s="10"/>
      <c r="J1683" s="10"/>
      <c r="L1683" s="10"/>
      <c r="N1683" s="10"/>
      <c r="P1683" s="10"/>
      <c r="R1683" s="10"/>
    </row>
    <row r="1684" spans="1:18" s="9" customFormat="1">
      <c r="A1684" s="10"/>
      <c r="D1684" s="10"/>
      <c r="F1684" s="10"/>
      <c r="H1684" s="10"/>
      <c r="J1684" s="10"/>
      <c r="L1684" s="10"/>
      <c r="N1684" s="10"/>
      <c r="P1684" s="10"/>
      <c r="R1684" s="10"/>
    </row>
    <row r="1685" spans="1:18" s="9" customFormat="1">
      <c r="A1685" s="10"/>
      <c r="D1685" s="10"/>
      <c r="F1685" s="10"/>
      <c r="H1685" s="10"/>
      <c r="J1685" s="10"/>
      <c r="L1685" s="10"/>
      <c r="N1685" s="10"/>
      <c r="P1685" s="10"/>
      <c r="R1685" s="10"/>
    </row>
    <row r="1686" spans="1:18" s="9" customFormat="1">
      <c r="A1686" s="10"/>
      <c r="D1686" s="10"/>
      <c r="F1686" s="10"/>
      <c r="H1686" s="10"/>
      <c r="J1686" s="10"/>
      <c r="L1686" s="10"/>
      <c r="N1686" s="10"/>
      <c r="P1686" s="10"/>
      <c r="R1686" s="10"/>
    </row>
    <row r="1687" spans="1:18" s="9" customFormat="1">
      <c r="A1687" s="10"/>
      <c r="D1687" s="10"/>
      <c r="F1687" s="10"/>
      <c r="H1687" s="10"/>
      <c r="J1687" s="10"/>
      <c r="L1687" s="10"/>
      <c r="N1687" s="10"/>
      <c r="P1687" s="10"/>
      <c r="R1687" s="10"/>
    </row>
    <row r="1688" spans="1:18" s="9" customFormat="1">
      <c r="A1688" s="10"/>
      <c r="D1688" s="10"/>
      <c r="F1688" s="10"/>
      <c r="H1688" s="10"/>
      <c r="J1688" s="10"/>
      <c r="L1688" s="10"/>
      <c r="N1688" s="10"/>
      <c r="P1688" s="10"/>
      <c r="R1688" s="10"/>
    </row>
    <row r="1689" spans="1:18" s="9" customFormat="1">
      <c r="A1689" s="10"/>
      <c r="D1689" s="10"/>
      <c r="F1689" s="10"/>
      <c r="H1689" s="10"/>
      <c r="J1689" s="10"/>
      <c r="L1689" s="10"/>
      <c r="N1689" s="10"/>
      <c r="P1689" s="10"/>
      <c r="R1689" s="10"/>
    </row>
    <row r="1690" spans="1:18" s="9" customFormat="1">
      <c r="A1690" s="10"/>
      <c r="D1690" s="10"/>
      <c r="F1690" s="10"/>
      <c r="H1690" s="10"/>
      <c r="J1690" s="10"/>
      <c r="L1690" s="10"/>
      <c r="N1690" s="10"/>
      <c r="P1690" s="10"/>
      <c r="R1690" s="10"/>
    </row>
    <row r="1691" spans="1:18" s="9" customFormat="1">
      <c r="A1691" s="10"/>
      <c r="D1691" s="10"/>
      <c r="F1691" s="10"/>
      <c r="H1691" s="10"/>
      <c r="J1691" s="10"/>
      <c r="L1691" s="10"/>
      <c r="N1691" s="10"/>
      <c r="P1691" s="10"/>
      <c r="R1691" s="10"/>
    </row>
    <row r="1692" spans="1:18" s="9" customFormat="1">
      <c r="A1692" s="10"/>
      <c r="D1692" s="10"/>
      <c r="F1692" s="10"/>
      <c r="H1692" s="10"/>
      <c r="J1692" s="10"/>
      <c r="L1692" s="10"/>
      <c r="N1692" s="10"/>
      <c r="P1692" s="10"/>
      <c r="R1692" s="10"/>
    </row>
    <row r="1693" spans="1:18" s="9" customFormat="1">
      <c r="A1693" s="10"/>
      <c r="D1693" s="10"/>
      <c r="F1693" s="10"/>
      <c r="H1693" s="10"/>
      <c r="J1693" s="10"/>
      <c r="L1693" s="10"/>
      <c r="N1693" s="10"/>
      <c r="P1693" s="10"/>
      <c r="R1693" s="10"/>
    </row>
    <row r="1694" spans="1:18" s="9" customFormat="1">
      <c r="A1694" s="10"/>
      <c r="D1694" s="10"/>
      <c r="F1694" s="10"/>
      <c r="H1694" s="10"/>
      <c r="J1694" s="10"/>
      <c r="L1694" s="10"/>
      <c r="N1694" s="10"/>
      <c r="P1694" s="10"/>
      <c r="R1694" s="10"/>
    </row>
    <row r="1695" spans="1:18" s="9" customFormat="1">
      <c r="A1695" s="10"/>
      <c r="D1695" s="10"/>
      <c r="F1695" s="10"/>
      <c r="H1695" s="10"/>
      <c r="J1695" s="10"/>
      <c r="L1695" s="10"/>
      <c r="N1695" s="10"/>
      <c r="P1695" s="10"/>
      <c r="R1695" s="10"/>
    </row>
    <row r="1696" spans="1:18" s="9" customFormat="1">
      <c r="A1696" s="10"/>
      <c r="D1696" s="10"/>
      <c r="F1696" s="10"/>
      <c r="H1696" s="10"/>
      <c r="J1696" s="10"/>
      <c r="L1696" s="10"/>
      <c r="N1696" s="10"/>
      <c r="P1696" s="10"/>
      <c r="R1696" s="10"/>
    </row>
    <row r="1697" spans="1:18" s="9" customFormat="1">
      <c r="A1697" s="10"/>
      <c r="D1697" s="10"/>
      <c r="F1697" s="10"/>
      <c r="H1697" s="10"/>
      <c r="J1697" s="10"/>
      <c r="L1697" s="10"/>
      <c r="N1697" s="10"/>
      <c r="P1697" s="10"/>
      <c r="R1697" s="10"/>
    </row>
    <row r="1698" spans="1:18" s="9" customFormat="1">
      <c r="A1698" s="10"/>
      <c r="D1698" s="10"/>
      <c r="F1698" s="10"/>
      <c r="H1698" s="10"/>
      <c r="J1698" s="10"/>
      <c r="L1698" s="10"/>
      <c r="N1698" s="10"/>
      <c r="P1698" s="10"/>
      <c r="R1698" s="10"/>
    </row>
    <row r="1699" spans="1:18" s="9" customFormat="1">
      <c r="A1699" s="10"/>
      <c r="D1699" s="10"/>
      <c r="F1699" s="10"/>
      <c r="H1699" s="10"/>
      <c r="J1699" s="10"/>
      <c r="L1699" s="10"/>
      <c r="N1699" s="10"/>
      <c r="P1699" s="10"/>
      <c r="R1699" s="10"/>
    </row>
    <row r="1700" spans="1:18" s="9" customFormat="1">
      <c r="A1700" s="10"/>
      <c r="D1700" s="10"/>
      <c r="F1700" s="10"/>
      <c r="H1700" s="10"/>
      <c r="J1700" s="10"/>
      <c r="L1700" s="10"/>
      <c r="N1700" s="10"/>
      <c r="P1700" s="10"/>
      <c r="R1700" s="10"/>
    </row>
    <row r="1701" spans="1:18" s="9" customFormat="1">
      <c r="A1701" s="10"/>
      <c r="D1701" s="10"/>
      <c r="F1701" s="10"/>
      <c r="H1701" s="10"/>
      <c r="J1701" s="10"/>
      <c r="L1701" s="10"/>
      <c r="N1701" s="10"/>
      <c r="P1701" s="10"/>
      <c r="R1701" s="10"/>
    </row>
    <row r="1702" spans="1:18" s="9" customFormat="1">
      <c r="A1702" s="10"/>
      <c r="D1702" s="10"/>
      <c r="F1702" s="10"/>
      <c r="H1702" s="10"/>
      <c r="J1702" s="10"/>
      <c r="L1702" s="10"/>
      <c r="N1702" s="10"/>
      <c r="P1702" s="10"/>
      <c r="R1702" s="10"/>
    </row>
    <row r="1703" spans="1:18" s="9" customFormat="1">
      <c r="A1703" s="10"/>
      <c r="D1703" s="10"/>
      <c r="F1703" s="10"/>
      <c r="H1703" s="10"/>
      <c r="J1703" s="10"/>
      <c r="L1703" s="10"/>
      <c r="N1703" s="10"/>
      <c r="P1703" s="10"/>
      <c r="R1703" s="10"/>
    </row>
    <row r="1704" spans="1:18" s="9" customFormat="1">
      <c r="A1704" s="10"/>
      <c r="D1704" s="10"/>
      <c r="F1704" s="10"/>
      <c r="H1704" s="10"/>
      <c r="J1704" s="10"/>
      <c r="L1704" s="10"/>
      <c r="N1704" s="10"/>
      <c r="P1704" s="10"/>
      <c r="R1704" s="10"/>
    </row>
    <row r="1705" spans="1:18" s="9" customFormat="1">
      <c r="A1705" s="10"/>
      <c r="D1705" s="10"/>
      <c r="F1705" s="10"/>
      <c r="H1705" s="10"/>
      <c r="J1705" s="10"/>
      <c r="L1705" s="10"/>
      <c r="N1705" s="10"/>
      <c r="P1705" s="10"/>
      <c r="R1705" s="10"/>
    </row>
    <row r="1706" spans="1:18" s="9" customFormat="1">
      <c r="A1706" s="10"/>
      <c r="D1706" s="10"/>
      <c r="F1706" s="10"/>
      <c r="H1706" s="10"/>
      <c r="J1706" s="10"/>
      <c r="L1706" s="10"/>
      <c r="N1706" s="10"/>
      <c r="P1706" s="10"/>
      <c r="R1706" s="10"/>
    </row>
    <row r="1707" spans="1:18" s="9" customFormat="1">
      <c r="A1707" s="10"/>
      <c r="D1707" s="10"/>
      <c r="F1707" s="10"/>
      <c r="H1707" s="10"/>
      <c r="J1707" s="10"/>
      <c r="L1707" s="10"/>
      <c r="N1707" s="10"/>
      <c r="P1707" s="10"/>
      <c r="R1707" s="10"/>
    </row>
    <row r="1708" spans="1:18" s="9" customFormat="1">
      <c r="A1708" s="10"/>
      <c r="D1708" s="10"/>
      <c r="F1708" s="10"/>
      <c r="H1708" s="10"/>
      <c r="J1708" s="10"/>
      <c r="L1708" s="10"/>
      <c r="N1708" s="10"/>
      <c r="P1708" s="10"/>
      <c r="R1708" s="10"/>
    </row>
    <row r="1709" spans="1:18" s="9" customFormat="1">
      <c r="A1709" s="10"/>
      <c r="D1709" s="10"/>
      <c r="F1709" s="10"/>
      <c r="H1709" s="10"/>
      <c r="J1709" s="10"/>
      <c r="L1709" s="10"/>
      <c r="N1709" s="10"/>
      <c r="P1709" s="10"/>
      <c r="R1709" s="10"/>
    </row>
    <row r="1710" spans="1:18" s="9" customFormat="1">
      <c r="A1710" s="10"/>
      <c r="D1710" s="10"/>
      <c r="F1710" s="10"/>
      <c r="H1710" s="10"/>
      <c r="J1710" s="10"/>
      <c r="L1710" s="10"/>
      <c r="N1710" s="10"/>
      <c r="P1710" s="10"/>
      <c r="R1710" s="10"/>
    </row>
    <row r="1711" spans="1:18" s="9" customFormat="1">
      <c r="A1711" s="10"/>
      <c r="D1711" s="10"/>
      <c r="F1711" s="10"/>
      <c r="H1711" s="10"/>
      <c r="J1711" s="10"/>
      <c r="L1711" s="10"/>
      <c r="N1711" s="10"/>
      <c r="P1711" s="10"/>
      <c r="R1711" s="10"/>
    </row>
    <row r="1712" spans="1:18" s="9" customFormat="1">
      <c r="A1712" s="10"/>
      <c r="D1712" s="10"/>
      <c r="F1712" s="10"/>
      <c r="H1712" s="10"/>
      <c r="J1712" s="10"/>
      <c r="L1712" s="10"/>
      <c r="N1712" s="10"/>
      <c r="P1712" s="10"/>
      <c r="R1712" s="10"/>
    </row>
  </sheetData>
  <mergeCells count="9">
    <mergeCell ref="B213:C214"/>
    <mergeCell ref="S10:T10"/>
    <mergeCell ref="V10:W10"/>
    <mergeCell ref="B10:C11"/>
    <mergeCell ref="B49:C50"/>
    <mergeCell ref="B69:C70"/>
    <mergeCell ref="B103:C104"/>
    <mergeCell ref="B150:C151"/>
    <mergeCell ref="B188:C189"/>
  </mergeCells>
  <pageMargins left="0.59055118110236227" right="0.31496062992125984" top="0.59055118110236227" bottom="0.23622047244094491" header="0" footer="0"/>
  <pageSetup scale="77" fitToHeight="0" pageOrder="overThenDown" orientation="landscape" r:id="rId1"/>
  <headerFooter alignWithMargins="0"/>
  <rowBreaks count="4" manualBreakCount="4">
    <brk id="68" max="16383" man="1"/>
    <brk id="102" max="13" man="1"/>
    <brk id="149" max="13" man="1"/>
    <brk id="187" max="1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9A1F1-EAAA-4AF2-9FC1-7413C22D879C}">
  <sheetPr>
    <pageSetUpPr fitToPage="1"/>
  </sheetPr>
  <dimension ref="A1:BK1746"/>
  <sheetViews>
    <sheetView zoomScale="85" zoomScaleNormal="85" zoomScaleSheetLayoutView="85" workbookViewId="0">
      <pane xSplit="1" ySplit="14" topLeftCell="B250" activePane="bottomRight" state="frozen"/>
      <selection sqref="A1:IV65536"/>
      <selection pane="topRight" sqref="A1:IV65536"/>
      <selection pane="bottomLeft" sqref="A1:IV65536"/>
      <selection pane="bottomRight" activeCell="F257" sqref="F257"/>
    </sheetView>
  </sheetViews>
  <sheetFormatPr defaultColWidth="5.6640625" defaultRowHeight="13.8"/>
  <cols>
    <col min="1" max="1" width="5.6640625" style="122" customWidth="1"/>
    <col min="2" max="2" width="4.5546875" style="7" customWidth="1"/>
    <col min="3" max="3" width="1.6640625" style="122" customWidth="1"/>
    <col min="4" max="4" width="2.33203125" style="122" customWidth="1"/>
    <col min="5" max="5" width="33.33203125" style="545" customWidth="1"/>
    <col min="6" max="7" width="11.109375" style="545" customWidth="1"/>
    <col min="8" max="8" width="10.6640625" style="545" customWidth="1"/>
    <col min="9" max="9" width="10.5546875" style="545" customWidth="1"/>
    <col min="10" max="10" width="11.5546875" style="545" customWidth="1"/>
    <col min="11" max="11" width="10.6640625" style="545" customWidth="1"/>
    <col min="12" max="12" width="12" style="545" customWidth="1"/>
    <col min="13" max="13" width="11.5546875" style="545" customWidth="1"/>
    <col min="14" max="15" width="10.6640625" style="545" customWidth="1"/>
    <col min="16" max="17" width="11.5546875" style="545" customWidth="1"/>
    <col min="18" max="18" width="5.6640625" style="545" customWidth="1"/>
    <col min="19" max="19" width="4.5546875" style="377" hidden="1" customWidth="1"/>
    <col min="20" max="31" width="12.6640625" style="545" hidden="1" customWidth="1"/>
    <col min="32" max="33" width="5.6640625" style="545" hidden="1" customWidth="1"/>
    <col min="34" max="38" width="5.6640625" style="545" customWidth="1"/>
    <col min="39" max="58" width="5.6640625" style="122" customWidth="1"/>
    <col min="59" max="155" width="5.6640625" style="122"/>
    <col min="156" max="156" width="20.21875" style="122" bestFit="1" customWidth="1"/>
    <col min="157" max="157" width="4.5546875" style="122" customWidth="1"/>
    <col min="158" max="158" width="1.6640625" style="122" customWidth="1"/>
    <col min="159" max="159" width="10.6640625" style="122" customWidth="1"/>
    <col min="160" max="160" width="8.33203125" style="122" customWidth="1"/>
    <col min="161" max="161" width="10.6640625" style="122" customWidth="1"/>
    <col min="162" max="162" width="10.109375" style="122" customWidth="1"/>
    <col min="163" max="163" width="10.6640625" style="122" customWidth="1"/>
    <col min="164" max="164" width="7.6640625" style="122" customWidth="1"/>
    <col min="165" max="165" width="1.6640625" style="122" customWidth="1"/>
    <col min="166" max="166" width="15.21875" style="122" customWidth="1"/>
    <col min="167" max="167" width="12.33203125" style="122" customWidth="1"/>
    <col min="168" max="168" width="1.6640625" style="122" customWidth="1"/>
    <col min="169" max="169" width="2.33203125" style="122" customWidth="1"/>
    <col min="170" max="170" width="33.33203125" style="122" customWidth="1"/>
    <col min="171" max="171" width="2.33203125" style="122" bestFit="1" customWidth="1"/>
    <col min="172" max="172" width="14.5546875" style="122" customWidth="1"/>
    <col min="173" max="173" width="7.88671875" style="122" customWidth="1"/>
    <col min="174" max="174" width="11.6640625" style="122" customWidth="1"/>
    <col min="175" max="175" width="7.88671875" style="122" customWidth="1"/>
    <col min="176" max="176" width="11.6640625" style="122" customWidth="1"/>
    <col min="177" max="177" width="7.5546875" style="122" customWidth="1"/>
    <col min="178" max="178" width="1.6640625" style="122" customWidth="1"/>
    <col min="179" max="179" width="12.109375" style="122" bestFit="1" customWidth="1"/>
    <col min="180" max="180" width="15" style="122" customWidth="1"/>
    <col min="181" max="190" width="5.6640625" style="122"/>
    <col min="191" max="191" width="10.6640625" style="122" bestFit="1" customWidth="1"/>
    <col min="192" max="192" width="5.6640625" style="122"/>
    <col min="193" max="193" width="7" style="122" customWidth="1"/>
    <col min="194" max="194" width="4.5546875" style="122" customWidth="1"/>
    <col min="195" max="195" width="1.6640625" style="122" customWidth="1"/>
    <col min="196" max="196" width="2.33203125" style="122" customWidth="1"/>
    <col min="197" max="197" width="33.33203125" style="122" customWidth="1"/>
    <col min="198" max="198" width="11.109375" style="122" customWidth="1"/>
    <col min="199" max="199" width="11.5546875" style="122" customWidth="1"/>
    <col min="200" max="200" width="11.44140625" style="122" customWidth="1"/>
    <col min="201" max="201" width="12.88671875" style="122" customWidth="1"/>
    <col min="202" max="202" width="11.5546875" style="122" customWidth="1"/>
    <col min="203" max="203" width="11.33203125" style="122" customWidth="1"/>
    <col min="204" max="204" width="12" style="122" customWidth="1"/>
    <col min="205" max="205" width="11.5546875" style="122" customWidth="1"/>
    <col min="206" max="207" width="10.6640625" style="122" customWidth="1"/>
    <col min="208" max="209" width="11.5546875" style="122" customWidth="1"/>
    <col min="210" max="210" width="5.6640625" style="122"/>
    <col min="211" max="211" width="4.5546875" style="122" customWidth="1"/>
    <col min="212" max="212" width="11.109375" style="122" customWidth="1"/>
    <col min="213" max="213" width="11.5546875" style="122" customWidth="1"/>
    <col min="214" max="214" width="10.6640625" style="122" customWidth="1"/>
    <col min="215" max="215" width="10.5546875" style="122" customWidth="1"/>
    <col min="216" max="216" width="11.5546875" style="122" customWidth="1"/>
    <col min="217" max="217" width="10.6640625" style="122" customWidth="1"/>
    <col min="218" max="218" width="12" style="122" customWidth="1"/>
    <col min="219" max="219" width="11.5546875" style="122" customWidth="1"/>
    <col min="220" max="221" width="10.6640625" style="122" customWidth="1"/>
    <col min="222" max="223" width="11.5546875" style="122" customWidth="1"/>
    <col min="224" max="225" width="5.6640625" style="122"/>
    <col min="226" max="226" width="4.5546875" style="122" customWidth="1"/>
    <col min="227" max="227" width="1.6640625" style="122" customWidth="1"/>
    <col min="228" max="228" width="2.33203125" style="122" customWidth="1"/>
    <col min="229" max="229" width="33.33203125" style="122" customWidth="1"/>
    <col min="230" max="230" width="11.109375" style="122" customWidth="1"/>
    <col min="231" max="231" width="11.5546875" style="122" customWidth="1"/>
    <col min="232" max="232" width="10.6640625" style="122" customWidth="1"/>
    <col min="233" max="233" width="10.5546875" style="122" customWidth="1"/>
    <col min="234" max="234" width="11.5546875" style="122" customWidth="1"/>
    <col min="235" max="235" width="10.6640625" style="122" customWidth="1"/>
    <col min="236" max="236" width="12" style="122" customWidth="1"/>
    <col min="237" max="237" width="11.5546875" style="122" customWidth="1"/>
    <col min="238" max="239" width="10.6640625" style="122" customWidth="1"/>
    <col min="240" max="241" width="11.5546875" style="122" customWidth="1"/>
    <col min="242" max="242" width="5.6640625" style="122"/>
    <col min="243" max="243" width="4.5546875" style="122" customWidth="1"/>
    <col min="244" max="255" width="12.6640625" style="122" customWidth="1"/>
    <col min="256" max="257" width="5.6640625" style="122"/>
    <col min="258" max="258" width="4.5546875" style="122" customWidth="1"/>
    <col min="259" max="259" width="1.6640625" style="122" customWidth="1"/>
    <col min="260" max="260" width="2.33203125" style="122" customWidth="1"/>
    <col min="261" max="261" width="33.33203125" style="122" customWidth="1"/>
    <col min="262" max="262" width="11.109375" style="122" customWidth="1"/>
    <col min="263" max="263" width="11.5546875" style="122" customWidth="1"/>
    <col min="264" max="264" width="10.6640625" style="122" customWidth="1"/>
    <col min="265" max="265" width="10.5546875" style="122" customWidth="1"/>
    <col min="266" max="266" width="11.5546875" style="122" customWidth="1"/>
    <col min="267" max="267" width="10.6640625" style="122" customWidth="1"/>
    <col min="268" max="268" width="12" style="122" customWidth="1"/>
    <col min="269" max="269" width="11.5546875" style="122" customWidth="1"/>
    <col min="270" max="271" width="10.6640625" style="122" customWidth="1"/>
    <col min="272" max="273" width="11.5546875" style="122" customWidth="1"/>
    <col min="274" max="274" width="5.6640625" style="122"/>
    <col min="275" max="275" width="4.5546875" style="122" customWidth="1"/>
    <col min="276" max="287" width="12.6640625" style="122" customWidth="1"/>
    <col min="288" max="411" width="5.6640625" style="122"/>
    <col min="412" max="412" width="20.21875" style="122" bestFit="1" customWidth="1"/>
    <col min="413" max="413" width="4.5546875" style="122" customWidth="1"/>
    <col min="414" max="414" width="1.6640625" style="122" customWidth="1"/>
    <col min="415" max="415" width="10.6640625" style="122" customWidth="1"/>
    <col min="416" max="416" width="8.33203125" style="122" customWidth="1"/>
    <col min="417" max="417" width="10.6640625" style="122" customWidth="1"/>
    <col min="418" max="418" width="10.109375" style="122" customWidth="1"/>
    <col min="419" max="419" width="10.6640625" style="122" customWidth="1"/>
    <col min="420" max="420" width="7.6640625" style="122" customWidth="1"/>
    <col min="421" max="421" width="1.6640625" style="122" customWidth="1"/>
    <col min="422" max="422" width="15.21875" style="122" customWidth="1"/>
    <col min="423" max="423" width="12.33203125" style="122" customWidth="1"/>
    <col min="424" max="424" width="1.6640625" style="122" customWidth="1"/>
    <col min="425" max="425" width="2.33203125" style="122" customWidth="1"/>
    <col min="426" max="426" width="33.33203125" style="122" customWidth="1"/>
    <col min="427" max="427" width="2.33203125" style="122" bestFit="1" customWidth="1"/>
    <col min="428" max="428" width="14.5546875" style="122" customWidth="1"/>
    <col min="429" max="429" width="7.88671875" style="122" customWidth="1"/>
    <col min="430" max="430" width="11.6640625" style="122" customWidth="1"/>
    <col min="431" max="431" width="7.88671875" style="122" customWidth="1"/>
    <col min="432" max="432" width="11.6640625" style="122" customWidth="1"/>
    <col min="433" max="433" width="7.5546875" style="122" customWidth="1"/>
    <col min="434" max="434" width="1.6640625" style="122" customWidth="1"/>
    <col min="435" max="435" width="12.109375" style="122" bestFit="1" customWidth="1"/>
    <col min="436" max="436" width="15" style="122" customWidth="1"/>
    <col min="437" max="446" width="5.6640625" style="122"/>
    <col min="447" max="447" width="10.6640625" style="122" bestFit="1" customWidth="1"/>
    <col min="448" max="448" width="5.6640625" style="122"/>
    <col min="449" max="449" width="7" style="122" customWidth="1"/>
    <col min="450" max="450" width="4.5546875" style="122" customWidth="1"/>
    <col min="451" max="451" width="1.6640625" style="122" customWidth="1"/>
    <col min="452" max="452" width="2.33203125" style="122" customWidth="1"/>
    <col min="453" max="453" width="33.33203125" style="122" customWidth="1"/>
    <col min="454" max="454" width="11.109375" style="122" customWidth="1"/>
    <col min="455" max="455" width="11.5546875" style="122" customWidth="1"/>
    <col min="456" max="456" width="11.44140625" style="122" customWidth="1"/>
    <col min="457" max="457" width="12.88671875" style="122" customWidth="1"/>
    <col min="458" max="458" width="11.5546875" style="122" customWidth="1"/>
    <col min="459" max="459" width="11.33203125" style="122" customWidth="1"/>
    <col min="460" max="460" width="12" style="122" customWidth="1"/>
    <col min="461" max="461" width="11.5546875" style="122" customWidth="1"/>
    <col min="462" max="463" width="10.6640625" style="122" customWidth="1"/>
    <col min="464" max="465" width="11.5546875" style="122" customWidth="1"/>
    <col min="466" max="466" width="5.6640625" style="122"/>
    <col min="467" max="467" width="4.5546875" style="122" customWidth="1"/>
    <col min="468" max="468" width="11.109375" style="122" customWidth="1"/>
    <col min="469" max="469" width="11.5546875" style="122" customWidth="1"/>
    <col min="470" max="470" width="10.6640625" style="122" customWidth="1"/>
    <col min="471" max="471" width="10.5546875" style="122" customWidth="1"/>
    <col min="472" max="472" width="11.5546875" style="122" customWidth="1"/>
    <col min="473" max="473" width="10.6640625" style="122" customWidth="1"/>
    <col min="474" max="474" width="12" style="122" customWidth="1"/>
    <col min="475" max="475" width="11.5546875" style="122" customWidth="1"/>
    <col min="476" max="477" width="10.6640625" style="122" customWidth="1"/>
    <col min="478" max="479" width="11.5546875" style="122" customWidth="1"/>
    <col min="480" max="481" width="5.6640625" style="122"/>
    <col min="482" max="482" width="4.5546875" style="122" customWidth="1"/>
    <col min="483" max="483" width="1.6640625" style="122" customWidth="1"/>
    <col min="484" max="484" width="2.33203125" style="122" customWidth="1"/>
    <col min="485" max="485" width="33.33203125" style="122" customWidth="1"/>
    <col min="486" max="486" width="11.109375" style="122" customWidth="1"/>
    <col min="487" max="487" width="11.5546875" style="122" customWidth="1"/>
    <col min="488" max="488" width="10.6640625" style="122" customWidth="1"/>
    <col min="489" max="489" width="10.5546875" style="122" customWidth="1"/>
    <col min="490" max="490" width="11.5546875" style="122" customWidth="1"/>
    <col min="491" max="491" width="10.6640625" style="122" customWidth="1"/>
    <col min="492" max="492" width="12" style="122" customWidth="1"/>
    <col min="493" max="493" width="11.5546875" style="122" customWidth="1"/>
    <col min="494" max="495" width="10.6640625" style="122" customWidth="1"/>
    <col min="496" max="497" width="11.5546875" style="122" customWidth="1"/>
    <col min="498" max="498" width="5.6640625" style="122"/>
    <col min="499" max="499" width="4.5546875" style="122" customWidth="1"/>
    <col min="500" max="511" width="12.6640625" style="122" customWidth="1"/>
    <col min="512" max="513" width="5.6640625" style="122"/>
    <col min="514" max="514" width="4.5546875" style="122" customWidth="1"/>
    <col min="515" max="515" width="1.6640625" style="122" customWidth="1"/>
    <col min="516" max="516" width="2.33203125" style="122" customWidth="1"/>
    <col min="517" max="517" width="33.33203125" style="122" customWidth="1"/>
    <col min="518" max="518" width="11.109375" style="122" customWidth="1"/>
    <col min="519" max="519" width="11.5546875" style="122" customWidth="1"/>
    <col min="520" max="520" width="10.6640625" style="122" customWidth="1"/>
    <col min="521" max="521" width="10.5546875" style="122" customWidth="1"/>
    <col min="522" max="522" width="11.5546875" style="122" customWidth="1"/>
    <col min="523" max="523" width="10.6640625" style="122" customWidth="1"/>
    <col min="524" max="524" width="12" style="122" customWidth="1"/>
    <col min="525" max="525" width="11.5546875" style="122" customWidth="1"/>
    <col min="526" max="527" width="10.6640625" style="122" customWidth="1"/>
    <col min="528" max="529" width="11.5546875" style="122" customWidth="1"/>
    <col min="530" max="530" width="5.6640625" style="122"/>
    <col min="531" max="531" width="4.5546875" style="122" customWidth="1"/>
    <col min="532" max="543" width="12.6640625" style="122" customWidth="1"/>
    <col min="544" max="667" width="5.6640625" style="122"/>
    <col min="668" max="668" width="20.21875" style="122" bestFit="1" customWidth="1"/>
    <col min="669" max="669" width="4.5546875" style="122" customWidth="1"/>
    <col min="670" max="670" width="1.6640625" style="122" customWidth="1"/>
    <col min="671" max="671" width="10.6640625" style="122" customWidth="1"/>
    <col min="672" max="672" width="8.33203125" style="122" customWidth="1"/>
    <col min="673" max="673" width="10.6640625" style="122" customWidth="1"/>
    <col min="674" max="674" width="10.109375" style="122" customWidth="1"/>
    <col min="675" max="675" width="10.6640625" style="122" customWidth="1"/>
    <col min="676" max="676" width="7.6640625" style="122" customWidth="1"/>
    <col min="677" max="677" width="1.6640625" style="122" customWidth="1"/>
    <col min="678" max="678" width="15.21875" style="122" customWidth="1"/>
    <col min="679" max="679" width="12.33203125" style="122" customWidth="1"/>
    <col min="680" max="680" width="1.6640625" style="122" customWidth="1"/>
    <col min="681" max="681" width="2.33203125" style="122" customWidth="1"/>
    <col min="682" max="682" width="33.33203125" style="122" customWidth="1"/>
    <col min="683" max="683" width="2.33203125" style="122" bestFit="1" customWidth="1"/>
    <col min="684" max="684" width="14.5546875" style="122" customWidth="1"/>
    <col min="685" max="685" width="7.88671875" style="122" customWidth="1"/>
    <col min="686" max="686" width="11.6640625" style="122" customWidth="1"/>
    <col min="687" max="687" width="7.88671875" style="122" customWidth="1"/>
    <col min="688" max="688" width="11.6640625" style="122" customWidth="1"/>
    <col min="689" max="689" width="7.5546875" style="122" customWidth="1"/>
    <col min="690" max="690" width="1.6640625" style="122" customWidth="1"/>
    <col min="691" max="691" width="12.109375" style="122" bestFit="1" customWidth="1"/>
    <col min="692" max="692" width="15" style="122" customWidth="1"/>
    <col min="693" max="702" width="5.6640625" style="122"/>
    <col min="703" max="703" width="10.6640625" style="122" bestFit="1" customWidth="1"/>
    <col min="704" max="704" width="5.6640625" style="122"/>
    <col min="705" max="705" width="7" style="122" customWidth="1"/>
    <col min="706" max="706" width="4.5546875" style="122" customWidth="1"/>
    <col min="707" max="707" width="1.6640625" style="122" customWidth="1"/>
    <col min="708" max="708" width="2.33203125" style="122" customWidth="1"/>
    <col min="709" max="709" width="33.33203125" style="122" customWidth="1"/>
    <col min="710" max="710" width="11.109375" style="122" customWidth="1"/>
    <col min="711" max="711" width="11.5546875" style="122" customWidth="1"/>
    <col min="712" max="712" width="11.44140625" style="122" customWidth="1"/>
    <col min="713" max="713" width="12.88671875" style="122" customWidth="1"/>
    <col min="714" max="714" width="11.5546875" style="122" customWidth="1"/>
    <col min="715" max="715" width="11.33203125" style="122" customWidth="1"/>
    <col min="716" max="716" width="12" style="122" customWidth="1"/>
    <col min="717" max="717" width="11.5546875" style="122" customWidth="1"/>
    <col min="718" max="719" width="10.6640625" style="122" customWidth="1"/>
    <col min="720" max="721" width="11.5546875" style="122" customWidth="1"/>
    <col min="722" max="722" width="5.6640625" style="122"/>
    <col min="723" max="723" width="4.5546875" style="122" customWidth="1"/>
    <col min="724" max="724" width="11.109375" style="122" customWidth="1"/>
    <col min="725" max="725" width="11.5546875" style="122" customWidth="1"/>
    <col min="726" max="726" width="10.6640625" style="122" customWidth="1"/>
    <col min="727" max="727" width="10.5546875" style="122" customWidth="1"/>
    <col min="728" max="728" width="11.5546875" style="122" customWidth="1"/>
    <col min="729" max="729" width="10.6640625" style="122" customWidth="1"/>
    <col min="730" max="730" width="12" style="122" customWidth="1"/>
    <col min="731" max="731" width="11.5546875" style="122" customWidth="1"/>
    <col min="732" max="733" width="10.6640625" style="122" customWidth="1"/>
    <col min="734" max="735" width="11.5546875" style="122" customWidth="1"/>
    <col min="736" max="737" width="5.6640625" style="122"/>
    <col min="738" max="738" width="4.5546875" style="122" customWidth="1"/>
    <col min="739" max="739" width="1.6640625" style="122" customWidth="1"/>
    <col min="740" max="740" width="2.33203125" style="122" customWidth="1"/>
    <col min="741" max="741" width="33.33203125" style="122" customWidth="1"/>
    <col min="742" max="742" width="11.109375" style="122" customWidth="1"/>
    <col min="743" max="743" width="11.5546875" style="122" customWidth="1"/>
    <col min="744" max="744" width="10.6640625" style="122" customWidth="1"/>
    <col min="745" max="745" width="10.5546875" style="122" customWidth="1"/>
    <col min="746" max="746" width="11.5546875" style="122" customWidth="1"/>
    <col min="747" max="747" width="10.6640625" style="122" customWidth="1"/>
    <col min="748" max="748" width="12" style="122" customWidth="1"/>
    <col min="749" max="749" width="11.5546875" style="122" customWidth="1"/>
    <col min="750" max="751" width="10.6640625" style="122" customWidth="1"/>
    <col min="752" max="753" width="11.5546875" style="122" customWidth="1"/>
    <col min="754" max="754" width="5.6640625" style="122"/>
    <col min="755" max="755" width="4.5546875" style="122" customWidth="1"/>
    <col min="756" max="767" width="12.6640625" style="122" customWidth="1"/>
    <col min="768" max="769" width="5.6640625" style="122"/>
    <col min="770" max="770" width="4.5546875" style="122" customWidth="1"/>
    <col min="771" max="771" width="1.6640625" style="122" customWidth="1"/>
    <col min="772" max="772" width="2.33203125" style="122" customWidth="1"/>
    <col min="773" max="773" width="33.33203125" style="122" customWidth="1"/>
    <col min="774" max="774" width="11.109375" style="122" customWidth="1"/>
    <col min="775" max="775" width="11.5546875" style="122" customWidth="1"/>
    <col min="776" max="776" width="10.6640625" style="122" customWidth="1"/>
    <col min="777" max="777" width="10.5546875" style="122" customWidth="1"/>
    <col min="778" max="778" width="11.5546875" style="122" customWidth="1"/>
    <col min="779" max="779" width="10.6640625" style="122" customWidth="1"/>
    <col min="780" max="780" width="12" style="122" customWidth="1"/>
    <col min="781" max="781" width="11.5546875" style="122" customWidth="1"/>
    <col min="782" max="783" width="10.6640625" style="122" customWidth="1"/>
    <col min="784" max="785" width="11.5546875" style="122" customWidth="1"/>
    <col min="786" max="786" width="5.6640625" style="122"/>
    <col min="787" max="787" width="4.5546875" style="122" customWidth="1"/>
    <col min="788" max="799" width="12.6640625" style="122" customWidth="1"/>
    <col min="800" max="923" width="5.6640625" style="122"/>
    <col min="924" max="924" width="20.21875" style="122" bestFit="1" customWidth="1"/>
    <col min="925" max="925" width="4.5546875" style="122" customWidth="1"/>
    <col min="926" max="926" width="1.6640625" style="122" customWidth="1"/>
    <col min="927" max="927" width="10.6640625" style="122" customWidth="1"/>
    <col min="928" max="928" width="8.33203125" style="122" customWidth="1"/>
    <col min="929" max="929" width="10.6640625" style="122" customWidth="1"/>
    <col min="930" max="930" width="10.109375" style="122" customWidth="1"/>
    <col min="931" max="931" width="10.6640625" style="122" customWidth="1"/>
    <col min="932" max="932" width="7.6640625" style="122" customWidth="1"/>
    <col min="933" max="933" width="1.6640625" style="122" customWidth="1"/>
    <col min="934" max="934" width="15.21875" style="122" customWidth="1"/>
    <col min="935" max="935" width="12.33203125" style="122" customWidth="1"/>
    <col min="936" max="936" width="1.6640625" style="122" customWidth="1"/>
    <col min="937" max="937" width="2.33203125" style="122" customWidth="1"/>
    <col min="938" max="938" width="33.33203125" style="122" customWidth="1"/>
    <col min="939" max="939" width="2.33203125" style="122" bestFit="1" customWidth="1"/>
    <col min="940" max="940" width="14.5546875" style="122" customWidth="1"/>
    <col min="941" max="941" width="7.88671875" style="122" customWidth="1"/>
    <col min="942" max="942" width="11.6640625" style="122" customWidth="1"/>
    <col min="943" max="943" width="7.88671875" style="122" customWidth="1"/>
    <col min="944" max="944" width="11.6640625" style="122" customWidth="1"/>
    <col min="945" max="945" width="7.5546875" style="122" customWidth="1"/>
    <col min="946" max="946" width="1.6640625" style="122" customWidth="1"/>
    <col min="947" max="947" width="12.109375" style="122" bestFit="1" customWidth="1"/>
    <col min="948" max="948" width="15" style="122" customWidth="1"/>
    <col min="949" max="958" width="5.6640625" style="122"/>
    <col min="959" max="959" width="10.6640625" style="122" bestFit="1" customWidth="1"/>
    <col min="960" max="960" width="5.6640625" style="122"/>
    <col min="961" max="961" width="7" style="122" customWidth="1"/>
    <col min="962" max="962" width="4.5546875" style="122" customWidth="1"/>
    <col min="963" max="963" width="1.6640625" style="122" customWidth="1"/>
    <col min="964" max="964" width="2.33203125" style="122" customWidth="1"/>
    <col min="965" max="965" width="33.33203125" style="122" customWidth="1"/>
    <col min="966" max="966" width="11.109375" style="122" customWidth="1"/>
    <col min="967" max="967" width="11.5546875" style="122" customWidth="1"/>
    <col min="968" max="968" width="11.44140625" style="122" customWidth="1"/>
    <col min="969" max="969" width="12.88671875" style="122" customWidth="1"/>
    <col min="970" max="970" width="11.5546875" style="122" customWidth="1"/>
    <col min="971" max="971" width="11.33203125" style="122" customWidth="1"/>
    <col min="972" max="972" width="12" style="122" customWidth="1"/>
    <col min="973" max="973" width="11.5546875" style="122" customWidth="1"/>
    <col min="974" max="975" width="10.6640625" style="122" customWidth="1"/>
    <col min="976" max="977" width="11.5546875" style="122" customWidth="1"/>
    <col min="978" max="978" width="5.6640625" style="122"/>
    <col min="979" max="979" width="4.5546875" style="122" customWidth="1"/>
    <col min="980" max="980" width="11.109375" style="122" customWidth="1"/>
    <col min="981" max="981" width="11.5546875" style="122" customWidth="1"/>
    <col min="982" max="982" width="10.6640625" style="122" customWidth="1"/>
    <col min="983" max="983" width="10.5546875" style="122" customWidth="1"/>
    <col min="984" max="984" width="11.5546875" style="122" customWidth="1"/>
    <col min="985" max="985" width="10.6640625" style="122" customWidth="1"/>
    <col min="986" max="986" width="12" style="122" customWidth="1"/>
    <col min="987" max="987" width="11.5546875" style="122" customWidth="1"/>
    <col min="988" max="989" width="10.6640625" style="122" customWidth="1"/>
    <col min="990" max="991" width="11.5546875" style="122" customWidth="1"/>
    <col min="992" max="993" width="5.6640625" style="122"/>
    <col min="994" max="994" width="4.5546875" style="122" customWidth="1"/>
    <col min="995" max="995" width="1.6640625" style="122" customWidth="1"/>
    <col min="996" max="996" width="2.33203125" style="122" customWidth="1"/>
    <col min="997" max="997" width="33.33203125" style="122" customWidth="1"/>
    <col min="998" max="998" width="11.109375" style="122" customWidth="1"/>
    <col min="999" max="999" width="11.5546875" style="122" customWidth="1"/>
    <col min="1000" max="1000" width="10.6640625" style="122" customWidth="1"/>
    <col min="1001" max="1001" width="10.5546875" style="122" customWidth="1"/>
    <col min="1002" max="1002" width="11.5546875" style="122" customWidth="1"/>
    <col min="1003" max="1003" width="10.6640625" style="122" customWidth="1"/>
    <col min="1004" max="1004" width="12" style="122" customWidth="1"/>
    <col min="1005" max="1005" width="11.5546875" style="122" customWidth="1"/>
    <col min="1006" max="1007" width="10.6640625" style="122" customWidth="1"/>
    <col min="1008" max="1009" width="11.5546875" style="122" customWidth="1"/>
    <col min="1010" max="1010" width="5.6640625" style="122"/>
    <col min="1011" max="1011" width="4.5546875" style="122" customWidth="1"/>
    <col min="1012" max="1023" width="12.6640625" style="122" customWidth="1"/>
    <col min="1024" max="1025" width="5.6640625" style="122"/>
    <col min="1026" max="1026" width="4.5546875" style="122" customWidth="1"/>
    <col min="1027" max="1027" width="1.6640625" style="122" customWidth="1"/>
    <col min="1028" max="1028" width="2.33203125" style="122" customWidth="1"/>
    <col min="1029" max="1029" width="33.33203125" style="122" customWidth="1"/>
    <col min="1030" max="1030" width="11.109375" style="122" customWidth="1"/>
    <col min="1031" max="1031" width="11.5546875" style="122" customWidth="1"/>
    <col min="1032" max="1032" width="10.6640625" style="122" customWidth="1"/>
    <col min="1033" max="1033" width="10.5546875" style="122" customWidth="1"/>
    <col min="1034" max="1034" width="11.5546875" style="122" customWidth="1"/>
    <col min="1035" max="1035" width="10.6640625" style="122" customWidth="1"/>
    <col min="1036" max="1036" width="12" style="122" customWidth="1"/>
    <col min="1037" max="1037" width="11.5546875" style="122" customWidth="1"/>
    <col min="1038" max="1039" width="10.6640625" style="122" customWidth="1"/>
    <col min="1040" max="1041" width="11.5546875" style="122" customWidth="1"/>
    <col min="1042" max="1042" width="5.6640625" style="122"/>
    <col min="1043" max="1043" width="4.5546875" style="122" customWidth="1"/>
    <col min="1044" max="1055" width="12.6640625" style="122" customWidth="1"/>
    <col min="1056" max="1179" width="5.6640625" style="122"/>
    <col min="1180" max="1180" width="20.21875" style="122" bestFit="1" customWidth="1"/>
    <col min="1181" max="1181" width="4.5546875" style="122" customWidth="1"/>
    <col min="1182" max="1182" width="1.6640625" style="122" customWidth="1"/>
    <col min="1183" max="1183" width="10.6640625" style="122" customWidth="1"/>
    <col min="1184" max="1184" width="8.33203125" style="122" customWidth="1"/>
    <col min="1185" max="1185" width="10.6640625" style="122" customWidth="1"/>
    <col min="1186" max="1186" width="10.109375" style="122" customWidth="1"/>
    <col min="1187" max="1187" width="10.6640625" style="122" customWidth="1"/>
    <col min="1188" max="1188" width="7.6640625" style="122" customWidth="1"/>
    <col min="1189" max="1189" width="1.6640625" style="122" customWidth="1"/>
    <col min="1190" max="1190" width="15.21875" style="122" customWidth="1"/>
    <col min="1191" max="1191" width="12.33203125" style="122" customWidth="1"/>
    <col min="1192" max="1192" width="1.6640625" style="122" customWidth="1"/>
    <col min="1193" max="1193" width="2.33203125" style="122" customWidth="1"/>
    <col min="1194" max="1194" width="33.33203125" style="122" customWidth="1"/>
    <col min="1195" max="1195" width="2.33203125" style="122" bestFit="1" customWidth="1"/>
    <col min="1196" max="1196" width="14.5546875" style="122" customWidth="1"/>
    <col min="1197" max="1197" width="7.88671875" style="122" customWidth="1"/>
    <col min="1198" max="1198" width="11.6640625" style="122" customWidth="1"/>
    <col min="1199" max="1199" width="7.88671875" style="122" customWidth="1"/>
    <col min="1200" max="1200" width="11.6640625" style="122" customWidth="1"/>
    <col min="1201" max="1201" width="7.5546875" style="122" customWidth="1"/>
    <col min="1202" max="1202" width="1.6640625" style="122" customWidth="1"/>
    <col min="1203" max="1203" width="12.109375" style="122" bestFit="1" customWidth="1"/>
    <col min="1204" max="1204" width="15" style="122" customWidth="1"/>
    <col min="1205" max="1214" width="5.6640625" style="122"/>
    <col min="1215" max="1215" width="10.6640625" style="122" bestFit="1" customWidth="1"/>
    <col min="1216" max="1216" width="5.6640625" style="122"/>
    <col min="1217" max="1217" width="7" style="122" customWidth="1"/>
    <col min="1218" max="1218" width="4.5546875" style="122" customWidth="1"/>
    <col min="1219" max="1219" width="1.6640625" style="122" customWidth="1"/>
    <col min="1220" max="1220" width="2.33203125" style="122" customWidth="1"/>
    <col min="1221" max="1221" width="33.33203125" style="122" customWidth="1"/>
    <col min="1222" max="1222" width="11.109375" style="122" customWidth="1"/>
    <col min="1223" max="1223" width="11.5546875" style="122" customWidth="1"/>
    <col min="1224" max="1224" width="11.44140625" style="122" customWidth="1"/>
    <col min="1225" max="1225" width="12.88671875" style="122" customWidth="1"/>
    <col min="1226" max="1226" width="11.5546875" style="122" customWidth="1"/>
    <col min="1227" max="1227" width="11.33203125" style="122" customWidth="1"/>
    <col min="1228" max="1228" width="12" style="122" customWidth="1"/>
    <col min="1229" max="1229" width="11.5546875" style="122" customWidth="1"/>
    <col min="1230" max="1231" width="10.6640625" style="122" customWidth="1"/>
    <col min="1232" max="1233" width="11.5546875" style="122" customWidth="1"/>
    <col min="1234" max="1234" width="5.6640625" style="122"/>
    <col min="1235" max="1235" width="4.5546875" style="122" customWidth="1"/>
    <col min="1236" max="1236" width="11.109375" style="122" customWidth="1"/>
    <col min="1237" max="1237" width="11.5546875" style="122" customWidth="1"/>
    <col min="1238" max="1238" width="10.6640625" style="122" customWidth="1"/>
    <col min="1239" max="1239" width="10.5546875" style="122" customWidth="1"/>
    <col min="1240" max="1240" width="11.5546875" style="122" customWidth="1"/>
    <col min="1241" max="1241" width="10.6640625" style="122" customWidth="1"/>
    <col min="1242" max="1242" width="12" style="122" customWidth="1"/>
    <col min="1243" max="1243" width="11.5546875" style="122" customWidth="1"/>
    <col min="1244" max="1245" width="10.6640625" style="122" customWidth="1"/>
    <col min="1246" max="1247" width="11.5546875" style="122" customWidth="1"/>
    <col min="1248" max="1249" width="5.6640625" style="122"/>
    <col min="1250" max="1250" width="4.5546875" style="122" customWidth="1"/>
    <col min="1251" max="1251" width="1.6640625" style="122" customWidth="1"/>
    <col min="1252" max="1252" width="2.33203125" style="122" customWidth="1"/>
    <col min="1253" max="1253" width="33.33203125" style="122" customWidth="1"/>
    <col min="1254" max="1254" width="11.109375" style="122" customWidth="1"/>
    <col min="1255" max="1255" width="11.5546875" style="122" customWidth="1"/>
    <col min="1256" max="1256" width="10.6640625" style="122" customWidth="1"/>
    <col min="1257" max="1257" width="10.5546875" style="122" customWidth="1"/>
    <col min="1258" max="1258" width="11.5546875" style="122" customWidth="1"/>
    <col min="1259" max="1259" width="10.6640625" style="122" customWidth="1"/>
    <col min="1260" max="1260" width="12" style="122" customWidth="1"/>
    <col min="1261" max="1261" width="11.5546875" style="122" customWidth="1"/>
    <col min="1262" max="1263" width="10.6640625" style="122" customWidth="1"/>
    <col min="1264" max="1265" width="11.5546875" style="122" customWidth="1"/>
    <col min="1266" max="1266" width="5.6640625" style="122"/>
    <col min="1267" max="1267" width="4.5546875" style="122" customWidth="1"/>
    <col min="1268" max="1279" width="12.6640625" style="122" customWidth="1"/>
    <col min="1280" max="1281" width="5.6640625" style="122"/>
    <col min="1282" max="1282" width="4.5546875" style="122" customWidth="1"/>
    <col min="1283" max="1283" width="1.6640625" style="122" customWidth="1"/>
    <col min="1284" max="1284" width="2.33203125" style="122" customWidth="1"/>
    <col min="1285" max="1285" width="33.33203125" style="122" customWidth="1"/>
    <col min="1286" max="1286" width="11.109375" style="122" customWidth="1"/>
    <col min="1287" max="1287" width="11.5546875" style="122" customWidth="1"/>
    <col min="1288" max="1288" width="10.6640625" style="122" customWidth="1"/>
    <col min="1289" max="1289" width="10.5546875" style="122" customWidth="1"/>
    <col min="1290" max="1290" width="11.5546875" style="122" customWidth="1"/>
    <col min="1291" max="1291" width="10.6640625" style="122" customWidth="1"/>
    <col min="1292" max="1292" width="12" style="122" customWidth="1"/>
    <col min="1293" max="1293" width="11.5546875" style="122" customWidth="1"/>
    <col min="1294" max="1295" width="10.6640625" style="122" customWidth="1"/>
    <col min="1296" max="1297" width="11.5546875" style="122" customWidth="1"/>
    <col min="1298" max="1298" width="5.6640625" style="122"/>
    <col min="1299" max="1299" width="4.5546875" style="122" customWidth="1"/>
    <col min="1300" max="1311" width="12.6640625" style="122" customWidth="1"/>
    <col min="1312" max="1435" width="5.6640625" style="122"/>
    <col min="1436" max="1436" width="20.21875" style="122" bestFit="1" customWidth="1"/>
    <col min="1437" max="1437" width="4.5546875" style="122" customWidth="1"/>
    <col min="1438" max="1438" width="1.6640625" style="122" customWidth="1"/>
    <col min="1439" max="1439" width="10.6640625" style="122" customWidth="1"/>
    <col min="1440" max="1440" width="8.33203125" style="122" customWidth="1"/>
    <col min="1441" max="1441" width="10.6640625" style="122" customWidth="1"/>
    <col min="1442" max="1442" width="10.109375" style="122" customWidth="1"/>
    <col min="1443" max="1443" width="10.6640625" style="122" customWidth="1"/>
    <col min="1444" max="1444" width="7.6640625" style="122" customWidth="1"/>
    <col min="1445" max="1445" width="1.6640625" style="122" customWidth="1"/>
    <col min="1446" max="1446" width="15.21875" style="122" customWidth="1"/>
    <col min="1447" max="1447" width="12.33203125" style="122" customWidth="1"/>
    <col min="1448" max="1448" width="1.6640625" style="122" customWidth="1"/>
    <col min="1449" max="1449" width="2.33203125" style="122" customWidth="1"/>
    <col min="1450" max="1450" width="33.33203125" style="122" customWidth="1"/>
    <col min="1451" max="1451" width="2.33203125" style="122" bestFit="1" customWidth="1"/>
    <col min="1452" max="1452" width="14.5546875" style="122" customWidth="1"/>
    <col min="1453" max="1453" width="7.88671875" style="122" customWidth="1"/>
    <col min="1454" max="1454" width="11.6640625" style="122" customWidth="1"/>
    <col min="1455" max="1455" width="7.88671875" style="122" customWidth="1"/>
    <col min="1456" max="1456" width="11.6640625" style="122" customWidth="1"/>
    <col min="1457" max="1457" width="7.5546875" style="122" customWidth="1"/>
    <col min="1458" max="1458" width="1.6640625" style="122" customWidth="1"/>
    <col min="1459" max="1459" width="12.109375" style="122" bestFit="1" customWidth="1"/>
    <col min="1460" max="1460" width="15" style="122" customWidth="1"/>
    <col min="1461" max="1470" width="5.6640625" style="122"/>
    <col min="1471" max="1471" width="10.6640625" style="122" bestFit="1" customWidth="1"/>
    <col min="1472" max="1472" width="5.6640625" style="122"/>
    <col min="1473" max="1473" width="7" style="122" customWidth="1"/>
    <col min="1474" max="1474" width="4.5546875" style="122" customWidth="1"/>
    <col min="1475" max="1475" width="1.6640625" style="122" customWidth="1"/>
    <col min="1476" max="1476" width="2.33203125" style="122" customWidth="1"/>
    <col min="1477" max="1477" width="33.33203125" style="122" customWidth="1"/>
    <col min="1478" max="1478" width="11.109375" style="122" customWidth="1"/>
    <col min="1479" max="1479" width="11.5546875" style="122" customWidth="1"/>
    <col min="1480" max="1480" width="11.44140625" style="122" customWidth="1"/>
    <col min="1481" max="1481" width="12.88671875" style="122" customWidth="1"/>
    <col min="1482" max="1482" width="11.5546875" style="122" customWidth="1"/>
    <col min="1483" max="1483" width="11.33203125" style="122" customWidth="1"/>
    <col min="1484" max="1484" width="12" style="122" customWidth="1"/>
    <col min="1485" max="1485" width="11.5546875" style="122" customWidth="1"/>
    <col min="1486" max="1487" width="10.6640625" style="122" customWidth="1"/>
    <col min="1488" max="1489" width="11.5546875" style="122" customWidth="1"/>
    <col min="1490" max="1490" width="5.6640625" style="122"/>
    <col min="1491" max="1491" width="4.5546875" style="122" customWidth="1"/>
    <col min="1492" max="1492" width="11.109375" style="122" customWidth="1"/>
    <col min="1493" max="1493" width="11.5546875" style="122" customWidth="1"/>
    <col min="1494" max="1494" width="10.6640625" style="122" customWidth="1"/>
    <col min="1495" max="1495" width="10.5546875" style="122" customWidth="1"/>
    <col min="1496" max="1496" width="11.5546875" style="122" customWidth="1"/>
    <col min="1497" max="1497" width="10.6640625" style="122" customWidth="1"/>
    <col min="1498" max="1498" width="12" style="122" customWidth="1"/>
    <col min="1499" max="1499" width="11.5546875" style="122" customWidth="1"/>
    <col min="1500" max="1501" width="10.6640625" style="122" customWidth="1"/>
    <col min="1502" max="1503" width="11.5546875" style="122" customWidth="1"/>
    <col min="1504" max="1505" width="5.6640625" style="122"/>
    <col min="1506" max="1506" width="4.5546875" style="122" customWidth="1"/>
    <col min="1507" max="1507" width="1.6640625" style="122" customWidth="1"/>
    <col min="1508" max="1508" width="2.33203125" style="122" customWidth="1"/>
    <col min="1509" max="1509" width="33.33203125" style="122" customWidth="1"/>
    <col min="1510" max="1510" width="11.109375" style="122" customWidth="1"/>
    <col min="1511" max="1511" width="11.5546875" style="122" customWidth="1"/>
    <col min="1512" max="1512" width="10.6640625" style="122" customWidth="1"/>
    <col min="1513" max="1513" width="10.5546875" style="122" customWidth="1"/>
    <col min="1514" max="1514" width="11.5546875" style="122" customWidth="1"/>
    <col min="1515" max="1515" width="10.6640625" style="122" customWidth="1"/>
    <col min="1516" max="1516" width="12" style="122" customWidth="1"/>
    <col min="1517" max="1517" width="11.5546875" style="122" customWidth="1"/>
    <col min="1518" max="1519" width="10.6640625" style="122" customWidth="1"/>
    <col min="1520" max="1521" width="11.5546875" style="122" customWidth="1"/>
    <col min="1522" max="1522" width="5.6640625" style="122"/>
    <col min="1523" max="1523" width="4.5546875" style="122" customWidth="1"/>
    <col min="1524" max="1535" width="12.6640625" style="122" customWidth="1"/>
    <col min="1536" max="1537" width="5.6640625" style="122"/>
    <col min="1538" max="1538" width="4.5546875" style="122" customWidth="1"/>
    <col min="1539" max="1539" width="1.6640625" style="122" customWidth="1"/>
    <col min="1540" max="1540" width="2.33203125" style="122" customWidth="1"/>
    <col min="1541" max="1541" width="33.33203125" style="122" customWidth="1"/>
    <col min="1542" max="1542" width="11.109375" style="122" customWidth="1"/>
    <col min="1543" max="1543" width="11.5546875" style="122" customWidth="1"/>
    <col min="1544" max="1544" width="10.6640625" style="122" customWidth="1"/>
    <col min="1545" max="1545" width="10.5546875" style="122" customWidth="1"/>
    <col min="1546" max="1546" width="11.5546875" style="122" customWidth="1"/>
    <col min="1547" max="1547" width="10.6640625" style="122" customWidth="1"/>
    <col min="1548" max="1548" width="12" style="122" customWidth="1"/>
    <col min="1549" max="1549" width="11.5546875" style="122" customWidth="1"/>
    <col min="1550" max="1551" width="10.6640625" style="122" customWidth="1"/>
    <col min="1552" max="1553" width="11.5546875" style="122" customWidth="1"/>
    <col min="1554" max="1554" width="5.6640625" style="122"/>
    <col min="1555" max="1555" width="4.5546875" style="122" customWidth="1"/>
    <col min="1556" max="1567" width="12.6640625" style="122" customWidth="1"/>
    <col min="1568" max="1691" width="5.6640625" style="122"/>
    <col min="1692" max="1692" width="20.21875" style="122" bestFit="1" customWidth="1"/>
    <col min="1693" max="1693" width="4.5546875" style="122" customWidth="1"/>
    <col min="1694" max="1694" width="1.6640625" style="122" customWidth="1"/>
    <col min="1695" max="1695" width="10.6640625" style="122" customWidth="1"/>
    <col min="1696" max="1696" width="8.33203125" style="122" customWidth="1"/>
    <col min="1697" max="1697" width="10.6640625" style="122" customWidth="1"/>
    <col min="1698" max="1698" width="10.109375" style="122" customWidth="1"/>
    <col min="1699" max="1699" width="10.6640625" style="122" customWidth="1"/>
    <col min="1700" max="1700" width="7.6640625" style="122" customWidth="1"/>
    <col min="1701" max="1701" width="1.6640625" style="122" customWidth="1"/>
    <col min="1702" max="1702" width="15.21875" style="122" customWidth="1"/>
    <col min="1703" max="1703" width="12.33203125" style="122" customWidth="1"/>
    <col min="1704" max="1704" width="1.6640625" style="122" customWidth="1"/>
    <col min="1705" max="1705" width="2.33203125" style="122" customWidth="1"/>
    <col min="1706" max="1706" width="33.33203125" style="122" customWidth="1"/>
    <col min="1707" max="1707" width="2.33203125" style="122" bestFit="1" customWidth="1"/>
    <col min="1708" max="1708" width="14.5546875" style="122" customWidth="1"/>
    <col min="1709" max="1709" width="7.88671875" style="122" customWidth="1"/>
    <col min="1710" max="1710" width="11.6640625" style="122" customWidth="1"/>
    <col min="1711" max="1711" width="7.88671875" style="122" customWidth="1"/>
    <col min="1712" max="1712" width="11.6640625" style="122" customWidth="1"/>
    <col min="1713" max="1713" width="7.5546875" style="122" customWidth="1"/>
    <col min="1714" max="1714" width="1.6640625" style="122" customWidth="1"/>
    <col min="1715" max="1715" width="12.109375" style="122" bestFit="1" customWidth="1"/>
    <col min="1716" max="1716" width="15" style="122" customWidth="1"/>
    <col min="1717" max="1726" width="5.6640625" style="122"/>
    <col min="1727" max="1727" width="10.6640625" style="122" bestFit="1" customWidth="1"/>
    <col min="1728" max="1728" width="5.6640625" style="122"/>
    <col min="1729" max="1729" width="7" style="122" customWidth="1"/>
    <col min="1730" max="1730" width="4.5546875" style="122" customWidth="1"/>
    <col min="1731" max="1731" width="1.6640625" style="122" customWidth="1"/>
    <col min="1732" max="1732" width="2.33203125" style="122" customWidth="1"/>
    <col min="1733" max="1733" width="33.33203125" style="122" customWidth="1"/>
    <col min="1734" max="1734" width="11.109375" style="122" customWidth="1"/>
    <col min="1735" max="1735" width="11.5546875" style="122" customWidth="1"/>
    <col min="1736" max="1736" width="11.44140625" style="122" customWidth="1"/>
    <col min="1737" max="1737" width="12.88671875" style="122" customWidth="1"/>
    <col min="1738" max="1738" width="11.5546875" style="122" customWidth="1"/>
    <col min="1739" max="1739" width="11.33203125" style="122" customWidth="1"/>
    <col min="1740" max="1740" width="12" style="122" customWidth="1"/>
    <col min="1741" max="1741" width="11.5546875" style="122" customWidth="1"/>
    <col min="1742" max="1743" width="10.6640625" style="122" customWidth="1"/>
    <col min="1744" max="1745" width="11.5546875" style="122" customWidth="1"/>
    <col min="1746" max="1746" width="5.6640625" style="122"/>
    <col min="1747" max="1747" width="4.5546875" style="122" customWidth="1"/>
    <col min="1748" max="1748" width="11.109375" style="122" customWidth="1"/>
    <col min="1749" max="1749" width="11.5546875" style="122" customWidth="1"/>
    <col min="1750" max="1750" width="10.6640625" style="122" customWidth="1"/>
    <col min="1751" max="1751" width="10.5546875" style="122" customWidth="1"/>
    <col min="1752" max="1752" width="11.5546875" style="122" customWidth="1"/>
    <col min="1753" max="1753" width="10.6640625" style="122" customWidth="1"/>
    <col min="1754" max="1754" width="12" style="122" customWidth="1"/>
    <col min="1755" max="1755" width="11.5546875" style="122" customWidth="1"/>
    <col min="1756" max="1757" width="10.6640625" style="122" customWidth="1"/>
    <col min="1758" max="1759" width="11.5546875" style="122" customWidth="1"/>
    <col min="1760" max="1761" width="5.6640625" style="122"/>
    <col min="1762" max="1762" width="4.5546875" style="122" customWidth="1"/>
    <col min="1763" max="1763" width="1.6640625" style="122" customWidth="1"/>
    <col min="1764" max="1764" width="2.33203125" style="122" customWidth="1"/>
    <col min="1765" max="1765" width="33.33203125" style="122" customWidth="1"/>
    <col min="1766" max="1766" width="11.109375" style="122" customWidth="1"/>
    <col min="1767" max="1767" width="11.5546875" style="122" customWidth="1"/>
    <col min="1768" max="1768" width="10.6640625" style="122" customWidth="1"/>
    <col min="1769" max="1769" width="10.5546875" style="122" customWidth="1"/>
    <col min="1770" max="1770" width="11.5546875" style="122" customWidth="1"/>
    <col min="1771" max="1771" width="10.6640625" style="122" customWidth="1"/>
    <col min="1772" max="1772" width="12" style="122" customWidth="1"/>
    <col min="1773" max="1773" width="11.5546875" style="122" customWidth="1"/>
    <col min="1774" max="1775" width="10.6640625" style="122" customWidth="1"/>
    <col min="1776" max="1777" width="11.5546875" style="122" customWidth="1"/>
    <col min="1778" max="1778" width="5.6640625" style="122"/>
    <col min="1779" max="1779" width="4.5546875" style="122" customWidth="1"/>
    <col min="1780" max="1791" width="12.6640625" style="122" customWidth="1"/>
    <col min="1792" max="1793" width="5.6640625" style="122"/>
    <col min="1794" max="1794" width="4.5546875" style="122" customWidth="1"/>
    <col min="1795" max="1795" width="1.6640625" style="122" customWidth="1"/>
    <col min="1796" max="1796" width="2.33203125" style="122" customWidth="1"/>
    <col min="1797" max="1797" width="33.33203125" style="122" customWidth="1"/>
    <col min="1798" max="1798" width="11.109375" style="122" customWidth="1"/>
    <col min="1799" max="1799" width="11.5546875" style="122" customWidth="1"/>
    <col min="1800" max="1800" width="10.6640625" style="122" customWidth="1"/>
    <col min="1801" max="1801" width="10.5546875" style="122" customWidth="1"/>
    <col min="1802" max="1802" width="11.5546875" style="122" customWidth="1"/>
    <col min="1803" max="1803" width="10.6640625" style="122" customWidth="1"/>
    <col min="1804" max="1804" width="12" style="122" customWidth="1"/>
    <col min="1805" max="1805" width="11.5546875" style="122" customWidth="1"/>
    <col min="1806" max="1807" width="10.6640625" style="122" customWidth="1"/>
    <col min="1808" max="1809" width="11.5546875" style="122" customWidth="1"/>
    <col min="1810" max="1810" width="5.6640625" style="122"/>
    <col min="1811" max="1811" width="4.5546875" style="122" customWidth="1"/>
    <col min="1812" max="1823" width="12.6640625" style="122" customWidth="1"/>
    <col min="1824" max="1947" width="5.6640625" style="122"/>
    <col min="1948" max="1948" width="20.21875" style="122" bestFit="1" customWidth="1"/>
    <col min="1949" max="1949" width="4.5546875" style="122" customWidth="1"/>
    <col min="1950" max="1950" width="1.6640625" style="122" customWidth="1"/>
    <col min="1951" max="1951" width="10.6640625" style="122" customWidth="1"/>
    <col min="1952" max="1952" width="8.33203125" style="122" customWidth="1"/>
    <col min="1953" max="1953" width="10.6640625" style="122" customWidth="1"/>
    <col min="1954" max="1954" width="10.109375" style="122" customWidth="1"/>
    <col min="1955" max="1955" width="10.6640625" style="122" customWidth="1"/>
    <col min="1956" max="1956" width="7.6640625" style="122" customWidth="1"/>
    <col min="1957" max="1957" width="1.6640625" style="122" customWidth="1"/>
    <col min="1958" max="1958" width="15.21875" style="122" customWidth="1"/>
    <col min="1959" max="1959" width="12.33203125" style="122" customWidth="1"/>
    <col min="1960" max="1960" width="1.6640625" style="122" customWidth="1"/>
    <col min="1961" max="1961" width="2.33203125" style="122" customWidth="1"/>
    <col min="1962" max="1962" width="33.33203125" style="122" customWidth="1"/>
    <col min="1963" max="1963" width="2.33203125" style="122" bestFit="1" customWidth="1"/>
    <col min="1964" max="1964" width="14.5546875" style="122" customWidth="1"/>
    <col min="1965" max="1965" width="7.88671875" style="122" customWidth="1"/>
    <col min="1966" max="1966" width="11.6640625" style="122" customWidth="1"/>
    <col min="1967" max="1967" width="7.88671875" style="122" customWidth="1"/>
    <col min="1968" max="1968" width="11.6640625" style="122" customWidth="1"/>
    <col min="1969" max="1969" width="7.5546875" style="122" customWidth="1"/>
    <col min="1970" max="1970" width="1.6640625" style="122" customWidth="1"/>
    <col min="1971" max="1971" width="12.109375" style="122" bestFit="1" customWidth="1"/>
    <col min="1972" max="1972" width="15" style="122" customWidth="1"/>
    <col min="1973" max="1982" width="5.6640625" style="122"/>
    <col min="1983" max="1983" width="10.6640625" style="122" bestFit="1" customWidth="1"/>
    <col min="1984" max="1984" width="5.6640625" style="122"/>
    <col min="1985" max="1985" width="7" style="122" customWidth="1"/>
    <col min="1986" max="1986" width="4.5546875" style="122" customWidth="1"/>
    <col min="1987" max="1987" width="1.6640625" style="122" customWidth="1"/>
    <col min="1988" max="1988" width="2.33203125" style="122" customWidth="1"/>
    <col min="1989" max="1989" width="33.33203125" style="122" customWidth="1"/>
    <col min="1990" max="1990" width="11.109375" style="122" customWidth="1"/>
    <col min="1991" max="1991" width="11.5546875" style="122" customWidth="1"/>
    <col min="1992" max="1992" width="11.44140625" style="122" customWidth="1"/>
    <col min="1993" max="1993" width="12.88671875" style="122" customWidth="1"/>
    <col min="1994" max="1994" width="11.5546875" style="122" customWidth="1"/>
    <col min="1995" max="1995" width="11.33203125" style="122" customWidth="1"/>
    <col min="1996" max="1996" width="12" style="122" customWidth="1"/>
    <col min="1997" max="1997" width="11.5546875" style="122" customWidth="1"/>
    <col min="1998" max="1999" width="10.6640625" style="122" customWidth="1"/>
    <col min="2000" max="2001" width="11.5546875" style="122" customWidth="1"/>
    <col min="2002" max="2002" width="5.6640625" style="122"/>
    <col min="2003" max="2003" width="4.5546875" style="122" customWidth="1"/>
    <col min="2004" max="2004" width="11.109375" style="122" customWidth="1"/>
    <col min="2005" max="2005" width="11.5546875" style="122" customWidth="1"/>
    <col min="2006" max="2006" width="10.6640625" style="122" customWidth="1"/>
    <col min="2007" max="2007" width="10.5546875" style="122" customWidth="1"/>
    <col min="2008" max="2008" width="11.5546875" style="122" customWidth="1"/>
    <col min="2009" max="2009" width="10.6640625" style="122" customWidth="1"/>
    <col min="2010" max="2010" width="12" style="122" customWidth="1"/>
    <col min="2011" max="2011" width="11.5546875" style="122" customWidth="1"/>
    <col min="2012" max="2013" width="10.6640625" style="122" customWidth="1"/>
    <col min="2014" max="2015" width="11.5546875" style="122" customWidth="1"/>
    <col min="2016" max="2017" width="5.6640625" style="122"/>
    <col min="2018" max="2018" width="4.5546875" style="122" customWidth="1"/>
    <col min="2019" max="2019" width="1.6640625" style="122" customWidth="1"/>
    <col min="2020" max="2020" width="2.33203125" style="122" customWidth="1"/>
    <col min="2021" max="2021" width="33.33203125" style="122" customWidth="1"/>
    <col min="2022" max="2022" width="11.109375" style="122" customWidth="1"/>
    <col min="2023" max="2023" width="11.5546875" style="122" customWidth="1"/>
    <col min="2024" max="2024" width="10.6640625" style="122" customWidth="1"/>
    <col min="2025" max="2025" width="10.5546875" style="122" customWidth="1"/>
    <col min="2026" max="2026" width="11.5546875" style="122" customWidth="1"/>
    <col min="2027" max="2027" width="10.6640625" style="122" customWidth="1"/>
    <col min="2028" max="2028" width="12" style="122" customWidth="1"/>
    <col min="2029" max="2029" width="11.5546875" style="122" customWidth="1"/>
    <col min="2030" max="2031" width="10.6640625" style="122" customWidth="1"/>
    <col min="2032" max="2033" width="11.5546875" style="122" customWidth="1"/>
    <col min="2034" max="2034" width="5.6640625" style="122"/>
    <col min="2035" max="2035" width="4.5546875" style="122" customWidth="1"/>
    <col min="2036" max="2047" width="12.6640625" style="122" customWidth="1"/>
    <col min="2048" max="2049" width="5.6640625" style="122"/>
    <col min="2050" max="2050" width="4.5546875" style="122" customWidth="1"/>
    <col min="2051" max="2051" width="1.6640625" style="122" customWidth="1"/>
    <col min="2052" max="2052" width="2.33203125" style="122" customWidth="1"/>
    <col min="2053" max="2053" width="33.33203125" style="122" customWidth="1"/>
    <col min="2054" max="2054" width="11.109375" style="122" customWidth="1"/>
    <col min="2055" max="2055" width="11.5546875" style="122" customWidth="1"/>
    <col min="2056" max="2056" width="10.6640625" style="122" customWidth="1"/>
    <col min="2057" max="2057" width="10.5546875" style="122" customWidth="1"/>
    <col min="2058" max="2058" width="11.5546875" style="122" customWidth="1"/>
    <col min="2059" max="2059" width="10.6640625" style="122" customWidth="1"/>
    <col min="2060" max="2060" width="12" style="122" customWidth="1"/>
    <col min="2061" max="2061" width="11.5546875" style="122" customWidth="1"/>
    <col min="2062" max="2063" width="10.6640625" style="122" customWidth="1"/>
    <col min="2064" max="2065" width="11.5546875" style="122" customWidth="1"/>
    <col min="2066" max="2066" width="5.6640625" style="122"/>
    <col min="2067" max="2067" width="4.5546875" style="122" customWidth="1"/>
    <col min="2068" max="2079" width="12.6640625" style="122" customWidth="1"/>
    <col min="2080" max="2203" width="5.6640625" style="122"/>
    <col min="2204" max="2204" width="20.21875" style="122" bestFit="1" customWidth="1"/>
    <col min="2205" max="2205" width="4.5546875" style="122" customWidth="1"/>
    <col min="2206" max="2206" width="1.6640625" style="122" customWidth="1"/>
    <col min="2207" max="2207" width="10.6640625" style="122" customWidth="1"/>
    <col min="2208" max="2208" width="8.33203125" style="122" customWidth="1"/>
    <col min="2209" max="2209" width="10.6640625" style="122" customWidth="1"/>
    <col min="2210" max="2210" width="10.109375" style="122" customWidth="1"/>
    <col min="2211" max="2211" width="10.6640625" style="122" customWidth="1"/>
    <col min="2212" max="2212" width="7.6640625" style="122" customWidth="1"/>
    <col min="2213" max="2213" width="1.6640625" style="122" customWidth="1"/>
    <col min="2214" max="2214" width="15.21875" style="122" customWidth="1"/>
    <col min="2215" max="2215" width="12.33203125" style="122" customWidth="1"/>
    <col min="2216" max="2216" width="1.6640625" style="122" customWidth="1"/>
    <col min="2217" max="2217" width="2.33203125" style="122" customWidth="1"/>
    <col min="2218" max="2218" width="33.33203125" style="122" customWidth="1"/>
    <col min="2219" max="2219" width="2.33203125" style="122" bestFit="1" customWidth="1"/>
    <col min="2220" max="2220" width="14.5546875" style="122" customWidth="1"/>
    <col min="2221" max="2221" width="7.88671875" style="122" customWidth="1"/>
    <col min="2222" max="2222" width="11.6640625" style="122" customWidth="1"/>
    <col min="2223" max="2223" width="7.88671875" style="122" customWidth="1"/>
    <col min="2224" max="2224" width="11.6640625" style="122" customWidth="1"/>
    <col min="2225" max="2225" width="7.5546875" style="122" customWidth="1"/>
    <col min="2226" max="2226" width="1.6640625" style="122" customWidth="1"/>
    <col min="2227" max="2227" width="12.109375" style="122" bestFit="1" customWidth="1"/>
    <col min="2228" max="2228" width="15" style="122" customWidth="1"/>
    <col min="2229" max="2238" width="5.6640625" style="122"/>
    <col min="2239" max="2239" width="10.6640625" style="122" bestFit="1" customWidth="1"/>
    <col min="2240" max="2240" width="5.6640625" style="122"/>
    <col min="2241" max="2241" width="7" style="122" customWidth="1"/>
    <col min="2242" max="2242" width="4.5546875" style="122" customWidth="1"/>
    <col min="2243" max="2243" width="1.6640625" style="122" customWidth="1"/>
    <col min="2244" max="2244" width="2.33203125" style="122" customWidth="1"/>
    <col min="2245" max="2245" width="33.33203125" style="122" customWidth="1"/>
    <col min="2246" max="2246" width="11.109375" style="122" customWidth="1"/>
    <col min="2247" max="2247" width="11.5546875" style="122" customWidth="1"/>
    <col min="2248" max="2248" width="11.44140625" style="122" customWidth="1"/>
    <col min="2249" max="2249" width="12.88671875" style="122" customWidth="1"/>
    <col min="2250" max="2250" width="11.5546875" style="122" customWidth="1"/>
    <col min="2251" max="2251" width="11.33203125" style="122" customWidth="1"/>
    <col min="2252" max="2252" width="12" style="122" customWidth="1"/>
    <col min="2253" max="2253" width="11.5546875" style="122" customWidth="1"/>
    <col min="2254" max="2255" width="10.6640625" style="122" customWidth="1"/>
    <col min="2256" max="2257" width="11.5546875" style="122" customWidth="1"/>
    <col min="2258" max="2258" width="5.6640625" style="122"/>
    <col min="2259" max="2259" width="4.5546875" style="122" customWidth="1"/>
    <col min="2260" max="2260" width="11.109375" style="122" customWidth="1"/>
    <col min="2261" max="2261" width="11.5546875" style="122" customWidth="1"/>
    <col min="2262" max="2262" width="10.6640625" style="122" customWidth="1"/>
    <col min="2263" max="2263" width="10.5546875" style="122" customWidth="1"/>
    <col min="2264" max="2264" width="11.5546875" style="122" customWidth="1"/>
    <col min="2265" max="2265" width="10.6640625" style="122" customWidth="1"/>
    <col min="2266" max="2266" width="12" style="122" customWidth="1"/>
    <col min="2267" max="2267" width="11.5546875" style="122" customWidth="1"/>
    <col min="2268" max="2269" width="10.6640625" style="122" customWidth="1"/>
    <col min="2270" max="2271" width="11.5546875" style="122" customWidth="1"/>
    <col min="2272" max="2273" width="5.6640625" style="122"/>
    <col min="2274" max="2274" width="4.5546875" style="122" customWidth="1"/>
    <col min="2275" max="2275" width="1.6640625" style="122" customWidth="1"/>
    <col min="2276" max="2276" width="2.33203125" style="122" customWidth="1"/>
    <col min="2277" max="2277" width="33.33203125" style="122" customWidth="1"/>
    <col min="2278" max="2278" width="11.109375" style="122" customWidth="1"/>
    <col min="2279" max="2279" width="11.5546875" style="122" customWidth="1"/>
    <col min="2280" max="2280" width="10.6640625" style="122" customWidth="1"/>
    <col min="2281" max="2281" width="10.5546875" style="122" customWidth="1"/>
    <col min="2282" max="2282" width="11.5546875" style="122" customWidth="1"/>
    <col min="2283" max="2283" width="10.6640625" style="122" customWidth="1"/>
    <col min="2284" max="2284" width="12" style="122" customWidth="1"/>
    <col min="2285" max="2285" width="11.5546875" style="122" customWidth="1"/>
    <col min="2286" max="2287" width="10.6640625" style="122" customWidth="1"/>
    <col min="2288" max="2289" width="11.5546875" style="122" customWidth="1"/>
    <col min="2290" max="2290" width="5.6640625" style="122"/>
    <col min="2291" max="2291" width="4.5546875" style="122" customWidth="1"/>
    <col min="2292" max="2303" width="12.6640625" style="122" customWidth="1"/>
    <col min="2304" max="2305" width="5.6640625" style="122"/>
    <col min="2306" max="2306" width="4.5546875" style="122" customWidth="1"/>
    <col min="2307" max="2307" width="1.6640625" style="122" customWidth="1"/>
    <col min="2308" max="2308" width="2.33203125" style="122" customWidth="1"/>
    <col min="2309" max="2309" width="33.33203125" style="122" customWidth="1"/>
    <col min="2310" max="2310" width="11.109375" style="122" customWidth="1"/>
    <col min="2311" max="2311" width="11.5546875" style="122" customWidth="1"/>
    <col min="2312" max="2312" width="10.6640625" style="122" customWidth="1"/>
    <col min="2313" max="2313" width="10.5546875" style="122" customWidth="1"/>
    <col min="2314" max="2314" width="11.5546875" style="122" customWidth="1"/>
    <col min="2315" max="2315" width="10.6640625" style="122" customWidth="1"/>
    <col min="2316" max="2316" width="12" style="122" customWidth="1"/>
    <col min="2317" max="2317" width="11.5546875" style="122" customWidth="1"/>
    <col min="2318" max="2319" width="10.6640625" style="122" customWidth="1"/>
    <col min="2320" max="2321" width="11.5546875" style="122" customWidth="1"/>
    <col min="2322" max="2322" width="5.6640625" style="122"/>
    <col min="2323" max="2323" width="4.5546875" style="122" customWidth="1"/>
    <col min="2324" max="2335" width="12.6640625" style="122" customWidth="1"/>
    <col min="2336" max="2459" width="5.6640625" style="122"/>
    <col min="2460" max="2460" width="20.21875" style="122" bestFit="1" customWidth="1"/>
    <col min="2461" max="2461" width="4.5546875" style="122" customWidth="1"/>
    <col min="2462" max="2462" width="1.6640625" style="122" customWidth="1"/>
    <col min="2463" max="2463" width="10.6640625" style="122" customWidth="1"/>
    <col min="2464" max="2464" width="8.33203125" style="122" customWidth="1"/>
    <col min="2465" max="2465" width="10.6640625" style="122" customWidth="1"/>
    <col min="2466" max="2466" width="10.109375" style="122" customWidth="1"/>
    <col min="2467" max="2467" width="10.6640625" style="122" customWidth="1"/>
    <col min="2468" max="2468" width="7.6640625" style="122" customWidth="1"/>
    <col min="2469" max="2469" width="1.6640625" style="122" customWidth="1"/>
    <col min="2470" max="2470" width="15.21875" style="122" customWidth="1"/>
    <col min="2471" max="2471" width="12.33203125" style="122" customWidth="1"/>
    <col min="2472" max="2472" width="1.6640625" style="122" customWidth="1"/>
    <col min="2473" max="2473" width="2.33203125" style="122" customWidth="1"/>
    <col min="2474" max="2474" width="33.33203125" style="122" customWidth="1"/>
    <col min="2475" max="2475" width="2.33203125" style="122" bestFit="1" customWidth="1"/>
    <col min="2476" max="2476" width="14.5546875" style="122" customWidth="1"/>
    <col min="2477" max="2477" width="7.88671875" style="122" customWidth="1"/>
    <col min="2478" max="2478" width="11.6640625" style="122" customWidth="1"/>
    <col min="2479" max="2479" width="7.88671875" style="122" customWidth="1"/>
    <col min="2480" max="2480" width="11.6640625" style="122" customWidth="1"/>
    <col min="2481" max="2481" width="7.5546875" style="122" customWidth="1"/>
    <col min="2482" max="2482" width="1.6640625" style="122" customWidth="1"/>
    <col min="2483" max="2483" width="12.109375" style="122" bestFit="1" customWidth="1"/>
    <col min="2484" max="2484" width="15" style="122" customWidth="1"/>
    <col min="2485" max="2494" width="5.6640625" style="122"/>
    <col min="2495" max="2495" width="10.6640625" style="122" bestFit="1" customWidth="1"/>
    <col min="2496" max="2496" width="5.6640625" style="122"/>
    <col min="2497" max="2497" width="7" style="122" customWidth="1"/>
    <col min="2498" max="2498" width="4.5546875" style="122" customWidth="1"/>
    <col min="2499" max="2499" width="1.6640625" style="122" customWidth="1"/>
    <col min="2500" max="2500" width="2.33203125" style="122" customWidth="1"/>
    <col min="2501" max="2501" width="33.33203125" style="122" customWidth="1"/>
    <col min="2502" max="2502" width="11.109375" style="122" customWidth="1"/>
    <col min="2503" max="2503" width="11.5546875" style="122" customWidth="1"/>
    <col min="2504" max="2504" width="11.44140625" style="122" customWidth="1"/>
    <col min="2505" max="2505" width="12.88671875" style="122" customWidth="1"/>
    <col min="2506" max="2506" width="11.5546875" style="122" customWidth="1"/>
    <col min="2507" max="2507" width="11.33203125" style="122" customWidth="1"/>
    <col min="2508" max="2508" width="12" style="122" customWidth="1"/>
    <col min="2509" max="2509" width="11.5546875" style="122" customWidth="1"/>
    <col min="2510" max="2511" width="10.6640625" style="122" customWidth="1"/>
    <col min="2512" max="2513" width="11.5546875" style="122" customWidth="1"/>
    <col min="2514" max="2514" width="5.6640625" style="122"/>
    <col min="2515" max="2515" width="4.5546875" style="122" customWidth="1"/>
    <col min="2516" max="2516" width="11.109375" style="122" customWidth="1"/>
    <col min="2517" max="2517" width="11.5546875" style="122" customWidth="1"/>
    <col min="2518" max="2518" width="10.6640625" style="122" customWidth="1"/>
    <col min="2519" max="2519" width="10.5546875" style="122" customWidth="1"/>
    <col min="2520" max="2520" width="11.5546875" style="122" customWidth="1"/>
    <col min="2521" max="2521" width="10.6640625" style="122" customWidth="1"/>
    <col min="2522" max="2522" width="12" style="122" customWidth="1"/>
    <col min="2523" max="2523" width="11.5546875" style="122" customWidth="1"/>
    <col min="2524" max="2525" width="10.6640625" style="122" customWidth="1"/>
    <col min="2526" max="2527" width="11.5546875" style="122" customWidth="1"/>
    <col min="2528" max="2529" width="5.6640625" style="122"/>
    <col min="2530" max="2530" width="4.5546875" style="122" customWidth="1"/>
    <col min="2531" max="2531" width="1.6640625" style="122" customWidth="1"/>
    <col min="2532" max="2532" width="2.33203125" style="122" customWidth="1"/>
    <col min="2533" max="2533" width="33.33203125" style="122" customWidth="1"/>
    <col min="2534" max="2534" width="11.109375" style="122" customWidth="1"/>
    <col min="2535" max="2535" width="11.5546875" style="122" customWidth="1"/>
    <col min="2536" max="2536" width="10.6640625" style="122" customWidth="1"/>
    <col min="2537" max="2537" width="10.5546875" style="122" customWidth="1"/>
    <col min="2538" max="2538" width="11.5546875" style="122" customWidth="1"/>
    <col min="2539" max="2539" width="10.6640625" style="122" customWidth="1"/>
    <col min="2540" max="2540" width="12" style="122" customWidth="1"/>
    <col min="2541" max="2541" width="11.5546875" style="122" customWidth="1"/>
    <col min="2542" max="2543" width="10.6640625" style="122" customWidth="1"/>
    <col min="2544" max="2545" width="11.5546875" style="122" customWidth="1"/>
    <col min="2546" max="2546" width="5.6640625" style="122"/>
    <col min="2547" max="2547" width="4.5546875" style="122" customWidth="1"/>
    <col min="2548" max="2559" width="12.6640625" style="122" customWidth="1"/>
    <col min="2560" max="2561" width="5.6640625" style="122"/>
    <col min="2562" max="2562" width="4.5546875" style="122" customWidth="1"/>
    <col min="2563" max="2563" width="1.6640625" style="122" customWidth="1"/>
    <col min="2564" max="2564" width="2.33203125" style="122" customWidth="1"/>
    <col min="2565" max="2565" width="33.33203125" style="122" customWidth="1"/>
    <col min="2566" max="2566" width="11.109375" style="122" customWidth="1"/>
    <col min="2567" max="2567" width="11.5546875" style="122" customWidth="1"/>
    <col min="2568" max="2568" width="10.6640625" style="122" customWidth="1"/>
    <col min="2569" max="2569" width="10.5546875" style="122" customWidth="1"/>
    <col min="2570" max="2570" width="11.5546875" style="122" customWidth="1"/>
    <col min="2571" max="2571" width="10.6640625" style="122" customWidth="1"/>
    <col min="2572" max="2572" width="12" style="122" customWidth="1"/>
    <col min="2573" max="2573" width="11.5546875" style="122" customWidth="1"/>
    <col min="2574" max="2575" width="10.6640625" style="122" customWidth="1"/>
    <col min="2576" max="2577" width="11.5546875" style="122" customWidth="1"/>
    <col min="2578" max="2578" width="5.6640625" style="122"/>
    <col min="2579" max="2579" width="4.5546875" style="122" customWidth="1"/>
    <col min="2580" max="2591" width="12.6640625" style="122" customWidth="1"/>
    <col min="2592" max="2715" width="5.6640625" style="122"/>
    <col min="2716" max="2716" width="20.21875" style="122" bestFit="1" customWidth="1"/>
    <col min="2717" max="2717" width="4.5546875" style="122" customWidth="1"/>
    <col min="2718" max="2718" width="1.6640625" style="122" customWidth="1"/>
    <col min="2719" max="2719" width="10.6640625" style="122" customWidth="1"/>
    <col min="2720" max="2720" width="8.33203125" style="122" customWidth="1"/>
    <col min="2721" max="2721" width="10.6640625" style="122" customWidth="1"/>
    <col min="2722" max="2722" width="10.109375" style="122" customWidth="1"/>
    <col min="2723" max="2723" width="10.6640625" style="122" customWidth="1"/>
    <col min="2724" max="2724" width="7.6640625" style="122" customWidth="1"/>
    <col min="2725" max="2725" width="1.6640625" style="122" customWidth="1"/>
    <col min="2726" max="2726" width="15.21875" style="122" customWidth="1"/>
    <col min="2727" max="2727" width="12.33203125" style="122" customWidth="1"/>
    <col min="2728" max="2728" width="1.6640625" style="122" customWidth="1"/>
    <col min="2729" max="2729" width="2.33203125" style="122" customWidth="1"/>
    <col min="2730" max="2730" width="33.33203125" style="122" customWidth="1"/>
    <col min="2731" max="2731" width="2.33203125" style="122" bestFit="1" customWidth="1"/>
    <col min="2732" max="2732" width="14.5546875" style="122" customWidth="1"/>
    <col min="2733" max="2733" width="7.88671875" style="122" customWidth="1"/>
    <col min="2734" max="2734" width="11.6640625" style="122" customWidth="1"/>
    <col min="2735" max="2735" width="7.88671875" style="122" customWidth="1"/>
    <col min="2736" max="2736" width="11.6640625" style="122" customWidth="1"/>
    <col min="2737" max="2737" width="7.5546875" style="122" customWidth="1"/>
    <col min="2738" max="2738" width="1.6640625" style="122" customWidth="1"/>
    <col min="2739" max="2739" width="12.109375" style="122" bestFit="1" customWidth="1"/>
    <col min="2740" max="2740" width="15" style="122" customWidth="1"/>
    <col min="2741" max="2750" width="5.6640625" style="122"/>
    <col min="2751" max="2751" width="10.6640625" style="122" bestFit="1" customWidth="1"/>
    <col min="2752" max="2752" width="5.6640625" style="122"/>
    <col min="2753" max="2753" width="7" style="122" customWidth="1"/>
    <col min="2754" max="2754" width="4.5546875" style="122" customWidth="1"/>
    <col min="2755" max="2755" width="1.6640625" style="122" customWidth="1"/>
    <col min="2756" max="2756" width="2.33203125" style="122" customWidth="1"/>
    <col min="2757" max="2757" width="33.33203125" style="122" customWidth="1"/>
    <col min="2758" max="2758" width="11.109375" style="122" customWidth="1"/>
    <col min="2759" max="2759" width="11.5546875" style="122" customWidth="1"/>
    <col min="2760" max="2760" width="11.44140625" style="122" customWidth="1"/>
    <col min="2761" max="2761" width="12.88671875" style="122" customWidth="1"/>
    <col min="2762" max="2762" width="11.5546875" style="122" customWidth="1"/>
    <col min="2763" max="2763" width="11.33203125" style="122" customWidth="1"/>
    <col min="2764" max="2764" width="12" style="122" customWidth="1"/>
    <col min="2765" max="2765" width="11.5546875" style="122" customWidth="1"/>
    <col min="2766" max="2767" width="10.6640625" style="122" customWidth="1"/>
    <col min="2768" max="2769" width="11.5546875" style="122" customWidth="1"/>
    <col min="2770" max="2770" width="5.6640625" style="122"/>
    <col min="2771" max="2771" width="4.5546875" style="122" customWidth="1"/>
    <col min="2772" max="2772" width="11.109375" style="122" customWidth="1"/>
    <col min="2773" max="2773" width="11.5546875" style="122" customWidth="1"/>
    <col min="2774" max="2774" width="10.6640625" style="122" customWidth="1"/>
    <col min="2775" max="2775" width="10.5546875" style="122" customWidth="1"/>
    <col min="2776" max="2776" width="11.5546875" style="122" customWidth="1"/>
    <col min="2777" max="2777" width="10.6640625" style="122" customWidth="1"/>
    <col min="2778" max="2778" width="12" style="122" customWidth="1"/>
    <col min="2779" max="2779" width="11.5546875" style="122" customWidth="1"/>
    <col min="2780" max="2781" width="10.6640625" style="122" customWidth="1"/>
    <col min="2782" max="2783" width="11.5546875" style="122" customWidth="1"/>
    <col min="2784" max="2785" width="5.6640625" style="122"/>
    <col min="2786" max="2786" width="4.5546875" style="122" customWidth="1"/>
    <col min="2787" max="2787" width="1.6640625" style="122" customWidth="1"/>
    <col min="2788" max="2788" width="2.33203125" style="122" customWidth="1"/>
    <col min="2789" max="2789" width="33.33203125" style="122" customWidth="1"/>
    <col min="2790" max="2790" width="11.109375" style="122" customWidth="1"/>
    <col min="2791" max="2791" width="11.5546875" style="122" customWidth="1"/>
    <col min="2792" max="2792" width="10.6640625" style="122" customWidth="1"/>
    <col min="2793" max="2793" width="10.5546875" style="122" customWidth="1"/>
    <col min="2794" max="2794" width="11.5546875" style="122" customWidth="1"/>
    <col min="2795" max="2795" width="10.6640625" style="122" customWidth="1"/>
    <col min="2796" max="2796" width="12" style="122" customWidth="1"/>
    <col min="2797" max="2797" width="11.5546875" style="122" customWidth="1"/>
    <col min="2798" max="2799" width="10.6640625" style="122" customWidth="1"/>
    <col min="2800" max="2801" width="11.5546875" style="122" customWidth="1"/>
    <col min="2802" max="2802" width="5.6640625" style="122"/>
    <col min="2803" max="2803" width="4.5546875" style="122" customWidth="1"/>
    <col min="2804" max="2815" width="12.6640625" style="122" customWidth="1"/>
    <col min="2816" max="2817" width="5.6640625" style="122"/>
    <col min="2818" max="2818" width="4.5546875" style="122" customWidth="1"/>
    <col min="2819" max="2819" width="1.6640625" style="122" customWidth="1"/>
    <col min="2820" max="2820" width="2.33203125" style="122" customWidth="1"/>
    <col min="2821" max="2821" width="33.33203125" style="122" customWidth="1"/>
    <col min="2822" max="2822" width="11.109375" style="122" customWidth="1"/>
    <col min="2823" max="2823" width="11.5546875" style="122" customWidth="1"/>
    <col min="2824" max="2824" width="10.6640625" style="122" customWidth="1"/>
    <col min="2825" max="2825" width="10.5546875" style="122" customWidth="1"/>
    <col min="2826" max="2826" width="11.5546875" style="122" customWidth="1"/>
    <col min="2827" max="2827" width="10.6640625" style="122" customWidth="1"/>
    <col min="2828" max="2828" width="12" style="122" customWidth="1"/>
    <col min="2829" max="2829" width="11.5546875" style="122" customWidth="1"/>
    <col min="2830" max="2831" width="10.6640625" style="122" customWidth="1"/>
    <col min="2832" max="2833" width="11.5546875" style="122" customWidth="1"/>
    <col min="2834" max="2834" width="5.6640625" style="122"/>
    <col min="2835" max="2835" width="4.5546875" style="122" customWidth="1"/>
    <col min="2836" max="2847" width="12.6640625" style="122" customWidth="1"/>
    <col min="2848" max="2971" width="5.6640625" style="122"/>
    <col min="2972" max="2972" width="20.21875" style="122" bestFit="1" customWidth="1"/>
    <col min="2973" max="2973" width="4.5546875" style="122" customWidth="1"/>
    <col min="2974" max="2974" width="1.6640625" style="122" customWidth="1"/>
    <col min="2975" max="2975" width="10.6640625" style="122" customWidth="1"/>
    <col min="2976" max="2976" width="8.33203125" style="122" customWidth="1"/>
    <col min="2977" max="2977" width="10.6640625" style="122" customWidth="1"/>
    <col min="2978" max="2978" width="10.109375" style="122" customWidth="1"/>
    <col min="2979" max="2979" width="10.6640625" style="122" customWidth="1"/>
    <col min="2980" max="2980" width="7.6640625" style="122" customWidth="1"/>
    <col min="2981" max="2981" width="1.6640625" style="122" customWidth="1"/>
    <col min="2982" max="2982" width="15.21875" style="122" customWidth="1"/>
    <col min="2983" max="2983" width="12.33203125" style="122" customWidth="1"/>
    <col min="2984" max="2984" width="1.6640625" style="122" customWidth="1"/>
    <col min="2985" max="2985" width="2.33203125" style="122" customWidth="1"/>
    <col min="2986" max="2986" width="33.33203125" style="122" customWidth="1"/>
    <col min="2987" max="2987" width="2.33203125" style="122" bestFit="1" customWidth="1"/>
    <col min="2988" max="2988" width="14.5546875" style="122" customWidth="1"/>
    <col min="2989" max="2989" width="7.88671875" style="122" customWidth="1"/>
    <col min="2990" max="2990" width="11.6640625" style="122" customWidth="1"/>
    <col min="2991" max="2991" width="7.88671875" style="122" customWidth="1"/>
    <col min="2992" max="2992" width="11.6640625" style="122" customWidth="1"/>
    <col min="2993" max="2993" width="7.5546875" style="122" customWidth="1"/>
    <col min="2994" max="2994" width="1.6640625" style="122" customWidth="1"/>
    <col min="2995" max="2995" width="12.109375" style="122" bestFit="1" customWidth="1"/>
    <col min="2996" max="2996" width="15" style="122" customWidth="1"/>
    <col min="2997" max="3006" width="5.6640625" style="122"/>
    <col min="3007" max="3007" width="10.6640625" style="122" bestFit="1" customWidth="1"/>
    <col min="3008" max="3008" width="5.6640625" style="122"/>
    <col min="3009" max="3009" width="7" style="122" customWidth="1"/>
    <col min="3010" max="3010" width="4.5546875" style="122" customWidth="1"/>
    <col min="3011" max="3011" width="1.6640625" style="122" customWidth="1"/>
    <col min="3012" max="3012" width="2.33203125" style="122" customWidth="1"/>
    <col min="3013" max="3013" width="33.33203125" style="122" customWidth="1"/>
    <col min="3014" max="3014" width="11.109375" style="122" customWidth="1"/>
    <col min="3015" max="3015" width="11.5546875" style="122" customWidth="1"/>
    <col min="3016" max="3016" width="11.44140625" style="122" customWidth="1"/>
    <col min="3017" max="3017" width="12.88671875" style="122" customWidth="1"/>
    <col min="3018" max="3018" width="11.5546875" style="122" customWidth="1"/>
    <col min="3019" max="3019" width="11.33203125" style="122" customWidth="1"/>
    <col min="3020" max="3020" width="12" style="122" customWidth="1"/>
    <col min="3021" max="3021" width="11.5546875" style="122" customWidth="1"/>
    <col min="3022" max="3023" width="10.6640625" style="122" customWidth="1"/>
    <col min="3024" max="3025" width="11.5546875" style="122" customWidth="1"/>
    <col min="3026" max="3026" width="5.6640625" style="122"/>
    <col min="3027" max="3027" width="4.5546875" style="122" customWidth="1"/>
    <col min="3028" max="3028" width="11.109375" style="122" customWidth="1"/>
    <col min="3029" max="3029" width="11.5546875" style="122" customWidth="1"/>
    <col min="3030" max="3030" width="10.6640625" style="122" customWidth="1"/>
    <col min="3031" max="3031" width="10.5546875" style="122" customWidth="1"/>
    <col min="3032" max="3032" width="11.5546875" style="122" customWidth="1"/>
    <col min="3033" max="3033" width="10.6640625" style="122" customWidth="1"/>
    <col min="3034" max="3034" width="12" style="122" customWidth="1"/>
    <col min="3035" max="3035" width="11.5546875" style="122" customWidth="1"/>
    <col min="3036" max="3037" width="10.6640625" style="122" customWidth="1"/>
    <col min="3038" max="3039" width="11.5546875" style="122" customWidth="1"/>
    <col min="3040" max="3041" width="5.6640625" style="122"/>
    <col min="3042" max="3042" width="4.5546875" style="122" customWidth="1"/>
    <col min="3043" max="3043" width="1.6640625" style="122" customWidth="1"/>
    <col min="3044" max="3044" width="2.33203125" style="122" customWidth="1"/>
    <col min="3045" max="3045" width="33.33203125" style="122" customWidth="1"/>
    <col min="3046" max="3046" width="11.109375" style="122" customWidth="1"/>
    <col min="3047" max="3047" width="11.5546875" style="122" customWidth="1"/>
    <col min="3048" max="3048" width="10.6640625" style="122" customWidth="1"/>
    <col min="3049" max="3049" width="10.5546875" style="122" customWidth="1"/>
    <col min="3050" max="3050" width="11.5546875" style="122" customWidth="1"/>
    <col min="3051" max="3051" width="10.6640625" style="122" customWidth="1"/>
    <col min="3052" max="3052" width="12" style="122" customWidth="1"/>
    <col min="3053" max="3053" width="11.5546875" style="122" customWidth="1"/>
    <col min="3054" max="3055" width="10.6640625" style="122" customWidth="1"/>
    <col min="3056" max="3057" width="11.5546875" style="122" customWidth="1"/>
    <col min="3058" max="3058" width="5.6640625" style="122"/>
    <col min="3059" max="3059" width="4.5546875" style="122" customWidth="1"/>
    <col min="3060" max="3071" width="12.6640625" style="122" customWidth="1"/>
    <col min="3072" max="3073" width="5.6640625" style="122"/>
    <col min="3074" max="3074" width="4.5546875" style="122" customWidth="1"/>
    <col min="3075" max="3075" width="1.6640625" style="122" customWidth="1"/>
    <col min="3076" max="3076" width="2.33203125" style="122" customWidth="1"/>
    <col min="3077" max="3077" width="33.33203125" style="122" customWidth="1"/>
    <col min="3078" max="3078" width="11.109375" style="122" customWidth="1"/>
    <col min="3079" max="3079" width="11.5546875" style="122" customWidth="1"/>
    <col min="3080" max="3080" width="10.6640625" style="122" customWidth="1"/>
    <col min="3081" max="3081" width="10.5546875" style="122" customWidth="1"/>
    <col min="3082" max="3082" width="11.5546875" style="122" customWidth="1"/>
    <col min="3083" max="3083" width="10.6640625" style="122" customWidth="1"/>
    <col min="3084" max="3084" width="12" style="122" customWidth="1"/>
    <col min="3085" max="3085" width="11.5546875" style="122" customWidth="1"/>
    <col min="3086" max="3087" width="10.6640625" style="122" customWidth="1"/>
    <col min="3088" max="3089" width="11.5546875" style="122" customWidth="1"/>
    <col min="3090" max="3090" width="5.6640625" style="122"/>
    <col min="3091" max="3091" width="4.5546875" style="122" customWidth="1"/>
    <col min="3092" max="3103" width="12.6640625" style="122" customWidth="1"/>
    <col min="3104" max="3227" width="5.6640625" style="122"/>
    <col min="3228" max="3228" width="20.21875" style="122" bestFit="1" customWidth="1"/>
    <col min="3229" max="3229" width="4.5546875" style="122" customWidth="1"/>
    <col min="3230" max="3230" width="1.6640625" style="122" customWidth="1"/>
    <col min="3231" max="3231" width="10.6640625" style="122" customWidth="1"/>
    <col min="3232" max="3232" width="8.33203125" style="122" customWidth="1"/>
    <col min="3233" max="3233" width="10.6640625" style="122" customWidth="1"/>
    <col min="3234" max="3234" width="10.109375" style="122" customWidth="1"/>
    <col min="3235" max="3235" width="10.6640625" style="122" customWidth="1"/>
    <col min="3236" max="3236" width="7.6640625" style="122" customWidth="1"/>
    <col min="3237" max="3237" width="1.6640625" style="122" customWidth="1"/>
    <col min="3238" max="3238" width="15.21875" style="122" customWidth="1"/>
    <col min="3239" max="3239" width="12.33203125" style="122" customWidth="1"/>
    <col min="3240" max="3240" width="1.6640625" style="122" customWidth="1"/>
    <col min="3241" max="3241" width="2.33203125" style="122" customWidth="1"/>
    <col min="3242" max="3242" width="33.33203125" style="122" customWidth="1"/>
    <col min="3243" max="3243" width="2.33203125" style="122" bestFit="1" customWidth="1"/>
    <col min="3244" max="3244" width="14.5546875" style="122" customWidth="1"/>
    <col min="3245" max="3245" width="7.88671875" style="122" customWidth="1"/>
    <col min="3246" max="3246" width="11.6640625" style="122" customWidth="1"/>
    <col min="3247" max="3247" width="7.88671875" style="122" customWidth="1"/>
    <col min="3248" max="3248" width="11.6640625" style="122" customWidth="1"/>
    <col min="3249" max="3249" width="7.5546875" style="122" customWidth="1"/>
    <col min="3250" max="3250" width="1.6640625" style="122" customWidth="1"/>
    <col min="3251" max="3251" width="12.109375" style="122" bestFit="1" customWidth="1"/>
    <col min="3252" max="3252" width="15" style="122" customWidth="1"/>
    <col min="3253" max="3262" width="5.6640625" style="122"/>
    <col min="3263" max="3263" width="10.6640625" style="122" bestFit="1" customWidth="1"/>
    <col min="3264" max="3264" width="5.6640625" style="122"/>
    <col min="3265" max="3265" width="7" style="122" customWidth="1"/>
    <col min="3266" max="3266" width="4.5546875" style="122" customWidth="1"/>
    <col min="3267" max="3267" width="1.6640625" style="122" customWidth="1"/>
    <col min="3268" max="3268" width="2.33203125" style="122" customWidth="1"/>
    <col min="3269" max="3269" width="33.33203125" style="122" customWidth="1"/>
    <col min="3270" max="3270" width="11.109375" style="122" customWidth="1"/>
    <col min="3271" max="3271" width="11.5546875" style="122" customWidth="1"/>
    <col min="3272" max="3272" width="11.44140625" style="122" customWidth="1"/>
    <col min="3273" max="3273" width="12.88671875" style="122" customWidth="1"/>
    <col min="3274" max="3274" width="11.5546875" style="122" customWidth="1"/>
    <col min="3275" max="3275" width="11.33203125" style="122" customWidth="1"/>
    <col min="3276" max="3276" width="12" style="122" customWidth="1"/>
    <col min="3277" max="3277" width="11.5546875" style="122" customWidth="1"/>
    <col min="3278" max="3279" width="10.6640625" style="122" customWidth="1"/>
    <col min="3280" max="3281" width="11.5546875" style="122" customWidth="1"/>
    <col min="3282" max="3282" width="5.6640625" style="122"/>
    <col min="3283" max="3283" width="4.5546875" style="122" customWidth="1"/>
    <col min="3284" max="3284" width="11.109375" style="122" customWidth="1"/>
    <col min="3285" max="3285" width="11.5546875" style="122" customWidth="1"/>
    <col min="3286" max="3286" width="10.6640625" style="122" customWidth="1"/>
    <col min="3287" max="3287" width="10.5546875" style="122" customWidth="1"/>
    <col min="3288" max="3288" width="11.5546875" style="122" customWidth="1"/>
    <col min="3289" max="3289" width="10.6640625" style="122" customWidth="1"/>
    <col min="3290" max="3290" width="12" style="122" customWidth="1"/>
    <col min="3291" max="3291" width="11.5546875" style="122" customWidth="1"/>
    <col min="3292" max="3293" width="10.6640625" style="122" customWidth="1"/>
    <col min="3294" max="3295" width="11.5546875" style="122" customWidth="1"/>
    <col min="3296" max="3297" width="5.6640625" style="122"/>
    <col min="3298" max="3298" width="4.5546875" style="122" customWidth="1"/>
    <col min="3299" max="3299" width="1.6640625" style="122" customWidth="1"/>
    <col min="3300" max="3300" width="2.33203125" style="122" customWidth="1"/>
    <col min="3301" max="3301" width="33.33203125" style="122" customWidth="1"/>
    <col min="3302" max="3302" width="11.109375" style="122" customWidth="1"/>
    <col min="3303" max="3303" width="11.5546875" style="122" customWidth="1"/>
    <col min="3304" max="3304" width="10.6640625" style="122" customWidth="1"/>
    <col min="3305" max="3305" width="10.5546875" style="122" customWidth="1"/>
    <col min="3306" max="3306" width="11.5546875" style="122" customWidth="1"/>
    <col min="3307" max="3307" width="10.6640625" style="122" customWidth="1"/>
    <col min="3308" max="3308" width="12" style="122" customWidth="1"/>
    <col min="3309" max="3309" width="11.5546875" style="122" customWidth="1"/>
    <col min="3310" max="3311" width="10.6640625" style="122" customWidth="1"/>
    <col min="3312" max="3313" width="11.5546875" style="122" customWidth="1"/>
    <col min="3314" max="3314" width="5.6640625" style="122"/>
    <col min="3315" max="3315" width="4.5546875" style="122" customWidth="1"/>
    <col min="3316" max="3327" width="12.6640625" style="122" customWidth="1"/>
    <col min="3328" max="3329" width="5.6640625" style="122"/>
    <col min="3330" max="3330" width="4.5546875" style="122" customWidth="1"/>
    <col min="3331" max="3331" width="1.6640625" style="122" customWidth="1"/>
    <col min="3332" max="3332" width="2.33203125" style="122" customWidth="1"/>
    <col min="3333" max="3333" width="33.33203125" style="122" customWidth="1"/>
    <col min="3334" max="3334" width="11.109375" style="122" customWidth="1"/>
    <col min="3335" max="3335" width="11.5546875" style="122" customWidth="1"/>
    <col min="3336" max="3336" width="10.6640625" style="122" customWidth="1"/>
    <col min="3337" max="3337" width="10.5546875" style="122" customWidth="1"/>
    <col min="3338" max="3338" width="11.5546875" style="122" customWidth="1"/>
    <col min="3339" max="3339" width="10.6640625" style="122" customWidth="1"/>
    <col min="3340" max="3340" width="12" style="122" customWidth="1"/>
    <col min="3341" max="3341" width="11.5546875" style="122" customWidth="1"/>
    <col min="3342" max="3343" width="10.6640625" style="122" customWidth="1"/>
    <col min="3344" max="3345" width="11.5546875" style="122" customWidth="1"/>
    <col min="3346" max="3346" width="5.6640625" style="122"/>
    <col min="3347" max="3347" width="4.5546875" style="122" customWidth="1"/>
    <col min="3348" max="3359" width="12.6640625" style="122" customWidth="1"/>
    <col min="3360" max="3483" width="5.6640625" style="122"/>
    <col min="3484" max="3484" width="20.21875" style="122" bestFit="1" customWidth="1"/>
    <col min="3485" max="3485" width="4.5546875" style="122" customWidth="1"/>
    <col min="3486" max="3486" width="1.6640625" style="122" customWidth="1"/>
    <col min="3487" max="3487" width="10.6640625" style="122" customWidth="1"/>
    <col min="3488" max="3488" width="8.33203125" style="122" customWidth="1"/>
    <col min="3489" max="3489" width="10.6640625" style="122" customWidth="1"/>
    <col min="3490" max="3490" width="10.109375" style="122" customWidth="1"/>
    <col min="3491" max="3491" width="10.6640625" style="122" customWidth="1"/>
    <col min="3492" max="3492" width="7.6640625" style="122" customWidth="1"/>
    <col min="3493" max="3493" width="1.6640625" style="122" customWidth="1"/>
    <col min="3494" max="3494" width="15.21875" style="122" customWidth="1"/>
    <col min="3495" max="3495" width="12.33203125" style="122" customWidth="1"/>
    <col min="3496" max="3496" width="1.6640625" style="122" customWidth="1"/>
    <col min="3497" max="3497" width="2.33203125" style="122" customWidth="1"/>
    <col min="3498" max="3498" width="33.33203125" style="122" customWidth="1"/>
    <col min="3499" max="3499" width="2.33203125" style="122" bestFit="1" customWidth="1"/>
    <col min="3500" max="3500" width="14.5546875" style="122" customWidth="1"/>
    <col min="3501" max="3501" width="7.88671875" style="122" customWidth="1"/>
    <col min="3502" max="3502" width="11.6640625" style="122" customWidth="1"/>
    <col min="3503" max="3503" width="7.88671875" style="122" customWidth="1"/>
    <col min="3504" max="3504" width="11.6640625" style="122" customWidth="1"/>
    <col min="3505" max="3505" width="7.5546875" style="122" customWidth="1"/>
    <col min="3506" max="3506" width="1.6640625" style="122" customWidth="1"/>
    <col min="3507" max="3507" width="12.109375" style="122" bestFit="1" customWidth="1"/>
    <col min="3508" max="3508" width="15" style="122" customWidth="1"/>
    <col min="3509" max="3518" width="5.6640625" style="122"/>
    <col min="3519" max="3519" width="10.6640625" style="122" bestFit="1" customWidth="1"/>
    <col min="3520" max="3520" width="5.6640625" style="122"/>
    <col min="3521" max="3521" width="7" style="122" customWidth="1"/>
    <col min="3522" max="3522" width="4.5546875" style="122" customWidth="1"/>
    <col min="3523" max="3523" width="1.6640625" style="122" customWidth="1"/>
    <col min="3524" max="3524" width="2.33203125" style="122" customWidth="1"/>
    <col min="3525" max="3525" width="33.33203125" style="122" customWidth="1"/>
    <col min="3526" max="3526" width="11.109375" style="122" customWidth="1"/>
    <col min="3527" max="3527" width="11.5546875" style="122" customWidth="1"/>
    <col min="3528" max="3528" width="11.44140625" style="122" customWidth="1"/>
    <col min="3529" max="3529" width="12.88671875" style="122" customWidth="1"/>
    <col min="3530" max="3530" width="11.5546875" style="122" customWidth="1"/>
    <col min="3531" max="3531" width="11.33203125" style="122" customWidth="1"/>
    <col min="3532" max="3532" width="12" style="122" customWidth="1"/>
    <col min="3533" max="3533" width="11.5546875" style="122" customWidth="1"/>
    <col min="3534" max="3535" width="10.6640625" style="122" customWidth="1"/>
    <col min="3536" max="3537" width="11.5546875" style="122" customWidth="1"/>
    <col min="3538" max="3538" width="5.6640625" style="122"/>
    <col min="3539" max="3539" width="4.5546875" style="122" customWidth="1"/>
    <col min="3540" max="3540" width="11.109375" style="122" customWidth="1"/>
    <col min="3541" max="3541" width="11.5546875" style="122" customWidth="1"/>
    <col min="3542" max="3542" width="10.6640625" style="122" customWidth="1"/>
    <col min="3543" max="3543" width="10.5546875" style="122" customWidth="1"/>
    <col min="3544" max="3544" width="11.5546875" style="122" customWidth="1"/>
    <col min="3545" max="3545" width="10.6640625" style="122" customWidth="1"/>
    <col min="3546" max="3546" width="12" style="122" customWidth="1"/>
    <col min="3547" max="3547" width="11.5546875" style="122" customWidth="1"/>
    <col min="3548" max="3549" width="10.6640625" style="122" customWidth="1"/>
    <col min="3550" max="3551" width="11.5546875" style="122" customWidth="1"/>
    <col min="3552" max="3553" width="5.6640625" style="122"/>
    <col min="3554" max="3554" width="4.5546875" style="122" customWidth="1"/>
    <col min="3555" max="3555" width="1.6640625" style="122" customWidth="1"/>
    <col min="3556" max="3556" width="2.33203125" style="122" customWidth="1"/>
    <col min="3557" max="3557" width="33.33203125" style="122" customWidth="1"/>
    <col min="3558" max="3558" width="11.109375" style="122" customWidth="1"/>
    <col min="3559" max="3559" width="11.5546875" style="122" customWidth="1"/>
    <col min="3560" max="3560" width="10.6640625" style="122" customWidth="1"/>
    <col min="3561" max="3561" width="10.5546875" style="122" customWidth="1"/>
    <col min="3562" max="3562" width="11.5546875" style="122" customWidth="1"/>
    <col min="3563" max="3563" width="10.6640625" style="122" customWidth="1"/>
    <col min="3564" max="3564" width="12" style="122" customWidth="1"/>
    <col min="3565" max="3565" width="11.5546875" style="122" customWidth="1"/>
    <col min="3566" max="3567" width="10.6640625" style="122" customWidth="1"/>
    <col min="3568" max="3569" width="11.5546875" style="122" customWidth="1"/>
    <col min="3570" max="3570" width="5.6640625" style="122"/>
    <col min="3571" max="3571" width="4.5546875" style="122" customWidth="1"/>
    <col min="3572" max="3583" width="12.6640625" style="122" customWidth="1"/>
    <col min="3584" max="3585" width="5.6640625" style="122"/>
    <col min="3586" max="3586" width="4.5546875" style="122" customWidth="1"/>
    <col min="3587" max="3587" width="1.6640625" style="122" customWidth="1"/>
    <col min="3588" max="3588" width="2.33203125" style="122" customWidth="1"/>
    <col min="3589" max="3589" width="33.33203125" style="122" customWidth="1"/>
    <col min="3590" max="3590" width="11.109375" style="122" customWidth="1"/>
    <col min="3591" max="3591" width="11.5546875" style="122" customWidth="1"/>
    <col min="3592" max="3592" width="10.6640625" style="122" customWidth="1"/>
    <col min="3593" max="3593" width="10.5546875" style="122" customWidth="1"/>
    <col min="3594" max="3594" width="11.5546875" style="122" customWidth="1"/>
    <col min="3595" max="3595" width="10.6640625" style="122" customWidth="1"/>
    <col min="3596" max="3596" width="12" style="122" customWidth="1"/>
    <col min="3597" max="3597" width="11.5546875" style="122" customWidth="1"/>
    <col min="3598" max="3599" width="10.6640625" style="122" customWidth="1"/>
    <col min="3600" max="3601" width="11.5546875" style="122" customWidth="1"/>
    <col min="3602" max="3602" width="5.6640625" style="122"/>
    <col min="3603" max="3603" width="4.5546875" style="122" customWidth="1"/>
    <col min="3604" max="3615" width="12.6640625" style="122" customWidth="1"/>
    <col min="3616" max="3739" width="5.6640625" style="122"/>
    <col min="3740" max="3740" width="20.21875" style="122" bestFit="1" customWidth="1"/>
    <col min="3741" max="3741" width="4.5546875" style="122" customWidth="1"/>
    <col min="3742" max="3742" width="1.6640625" style="122" customWidth="1"/>
    <col min="3743" max="3743" width="10.6640625" style="122" customWidth="1"/>
    <col min="3744" max="3744" width="8.33203125" style="122" customWidth="1"/>
    <col min="3745" max="3745" width="10.6640625" style="122" customWidth="1"/>
    <col min="3746" max="3746" width="10.109375" style="122" customWidth="1"/>
    <col min="3747" max="3747" width="10.6640625" style="122" customWidth="1"/>
    <col min="3748" max="3748" width="7.6640625" style="122" customWidth="1"/>
    <col min="3749" max="3749" width="1.6640625" style="122" customWidth="1"/>
    <col min="3750" max="3750" width="15.21875" style="122" customWidth="1"/>
    <col min="3751" max="3751" width="12.33203125" style="122" customWidth="1"/>
    <col min="3752" max="3752" width="1.6640625" style="122" customWidth="1"/>
    <col min="3753" max="3753" width="2.33203125" style="122" customWidth="1"/>
    <col min="3754" max="3754" width="33.33203125" style="122" customWidth="1"/>
    <col min="3755" max="3755" width="2.33203125" style="122" bestFit="1" customWidth="1"/>
    <col min="3756" max="3756" width="14.5546875" style="122" customWidth="1"/>
    <col min="3757" max="3757" width="7.88671875" style="122" customWidth="1"/>
    <col min="3758" max="3758" width="11.6640625" style="122" customWidth="1"/>
    <col min="3759" max="3759" width="7.88671875" style="122" customWidth="1"/>
    <col min="3760" max="3760" width="11.6640625" style="122" customWidth="1"/>
    <col min="3761" max="3761" width="7.5546875" style="122" customWidth="1"/>
    <col min="3762" max="3762" width="1.6640625" style="122" customWidth="1"/>
    <col min="3763" max="3763" width="12.109375" style="122" bestFit="1" customWidth="1"/>
    <col min="3764" max="3764" width="15" style="122" customWidth="1"/>
    <col min="3765" max="3774" width="5.6640625" style="122"/>
    <col min="3775" max="3775" width="10.6640625" style="122" bestFit="1" customWidth="1"/>
    <col min="3776" max="3776" width="5.6640625" style="122"/>
    <col min="3777" max="3777" width="7" style="122" customWidth="1"/>
    <col min="3778" max="3778" width="4.5546875" style="122" customWidth="1"/>
    <col min="3779" max="3779" width="1.6640625" style="122" customWidth="1"/>
    <col min="3780" max="3780" width="2.33203125" style="122" customWidth="1"/>
    <col min="3781" max="3781" width="33.33203125" style="122" customWidth="1"/>
    <col min="3782" max="3782" width="11.109375" style="122" customWidth="1"/>
    <col min="3783" max="3783" width="11.5546875" style="122" customWidth="1"/>
    <col min="3784" max="3784" width="11.44140625" style="122" customWidth="1"/>
    <col min="3785" max="3785" width="12.88671875" style="122" customWidth="1"/>
    <col min="3786" max="3786" width="11.5546875" style="122" customWidth="1"/>
    <col min="3787" max="3787" width="11.33203125" style="122" customWidth="1"/>
    <col min="3788" max="3788" width="12" style="122" customWidth="1"/>
    <col min="3789" max="3789" width="11.5546875" style="122" customWidth="1"/>
    <col min="3790" max="3791" width="10.6640625" style="122" customWidth="1"/>
    <col min="3792" max="3793" width="11.5546875" style="122" customWidth="1"/>
    <col min="3794" max="3794" width="5.6640625" style="122"/>
    <col min="3795" max="3795" width="4.5546875" style="122" customWidth="1"/>
    <col min="3796" max="3796" width="11.109375" style="122" customWidth="1"/>
    <col min="3797" max="3797" width="11.5546875" style="122" customWidth="1"/>
    <col min="3798" max="3798" width="10.6640625" style="122" customWidth="1"/>
    <col min="3799" max="3799" width="10.5546875" style="122" customWidth="1"/>
    <col min="3800" max="3800" width="11.5546875" style="122" customWidth="1"/>
    <col min="3801" max="3801" width="10.6640625" style="122" customWidth="1"/>
    <col min="3802" max="3802" width="12" style="122" customWidth="1"/>
    <col min="3803" max="3803" width="11.5546875" style="122" customWidth="1"/>
    <col min="3804" max="3805" width="10.6640625" style="122" customWidth="1"/>
    <col min="3806" max="3807" width="11.5546875" style="122" customWidth="1"/>
    <col min="3808" max="3809" width="5.6640625" style="122"/>
    <col min="3810" max="3810" width="4.5546875" style="122" customWidth="1"/>
    <col min="3811" max="3811" width="1.6640625" style="122" customWidth="1"/>
    <col min="3812" max="3812" width="2.33203125" style="122" customWidth="1"/>
    <col min="3813" max="3813" width="33.33203125" style="122" customWidth="1"/>
    <col min="3814" max="3814" width="11.109375" style="122" customWidth="1"/>
    <col min="3815" max="3815" width="11.5546875" style="122" customWidth="1"/>
    <col min="3816" max="3816" width="10.6640625" style="122" customWidth="1"/>
    <col min="3817" max="3817" width="10.5546875" style="122" customWidth="1"/>
    <col min="3818" max="3818" width="11.5546875" style="122" customWidth="1"/>
    <col min="3819" max="3819" width="10.6640625" style="122" customWidth="1"/>
    <col min="3820" max="3820" width="12" style="122" customWidth="1"/>
    <col min="3821" max="3821" width="11.5546875" style="122" customWidth="1"/>
    <col min="3822" max="3823" width="10.6640625" style="122" customWidth="1"/>
    <col min="3824" max="3825" width="11.5546875" style="122" customWidth="1"/>
    <col min="3826" max="3826" width="5.6640625" style="122"/>
    <col min="3827" max="3827" width="4.5546875" style="122" customWidth="1"/>
    <col min="3828" max="3839" width="12.6640625" style="122" customWidth="1"/>
    <col min="3840" max="3841" width="5.6640625" style="122"/>
    <col min="3842" max="3842" width="4.5546875" style="122" customWidth="1"/>
    <col min="3843" max="3843" width="1.6640625" style="122" customWidth="1"/>
    <col min="3844" max="3844" width="2.33203125" style="122" customWidth="1"/>
    <col min="3845" max="3845" width="33.33203125" style="122" customWidth="1"/>
    <col min="3846" max="3846" width="11.109375" style="122" customWidth="1"/>
    <col min="3847" max="3847" width="11.5546875" style="122" customWidth="1"/>
    <col min="3848" max="3848" width="10.6640625" style="122" customWidth="1"/>
    <col min="3849" max="3849" width="10.5546875" style="122" customWidth="1"/>
    <col min="3850" max="3850" width="11.5546875" style="122" customWidth="1"/>
    <col min="3851" max="3851" width="10.6640625" style="122" customWidth="1"/>
    <col min="3852" max="3852" width="12" style="122" customWidth="1"/>
    <col min="3853" max="3853" width="11.5546875" style="122" customWidth="1"/>
    <col min="3854" max="3855" width="10.6640625" style="122" customWidth="1"/>
    <col min="3856" max="3857" width="11.5546875" style="122" customWidth="1"/>
    <col min="3858" max="3858" width="5.6640625" style="122"/>
    <col min="3859" max="3859" width="4.5546875" style="122" customWidth="1"/>
    <col min="3860" max="3871" width="12.6640625" style="122" customWidth="1"/>
    <col min="3872" max="3995" width="5.6640625" style="122"/>
    <col min="3996" max="3996" width="20.21875" style="122" bestFit="1" customWidth="1"/>
    <col min="3997" max="3997" width="4.5546875" style="122" customWidth="1"/>
    <col min="3998" max="3998" width="1.6640625" style="122" customWidth="1"/>
    <col min="3999" max="3999" width="10.6640625" style="122" customWidth="1"/>
    <col min="4000" max="4000" width="8.33203125" style="122" customWidth="1"/>
    <col min="4001" max="4001" width="10.6640625" style="122" customWidth="1"/>
    <col min="4002" max="4002" width="10.109375" style="122" customWidth="1"/>
    <col min="4003" max="4003" width="10.6640625" style="122" customWidth="1"/>
    <col min="4004" max="4004" width="7.6640625" style="122" customWidth="1"/>
    <col min="4005" max="4005" width="1.6640625" style="122" customWidth="1"/>
    <col min="4006" max="4006" width="15.21875" style="122" customWidth="1"/>
    <col min="4007" max="4007" width="12.33203125" style="122" customWidth="1"/>
    <col min="4008" max="4008" width="1.6640625" style="122" customWidth="1"/>
    <col min="4009" max="4009" width="2.33203125" style="122" customWidth="1"/>
    <col min="4010" max="4010" width="33.33203125" style="122" customWidth="1"/>
    <col min="4011" max="4011" width="2.33203125" style="122" bestFit="1" customWidth="1"/>
    <col min="4012" max="4012" width="14.5546875" style="122" customWidth="1"/>
    <col min="4013" max="4013" width="7.88671875" style="122" customWidth="1"/>
    <col min="4014" max="4014" width="11.6640625" style="122" customWidth="1"/>
    <col min="4015" max="4015" width="7.88671875" style="122" customWidth="1"/>
    <col min="4016" max="4016" width="11.6640625" style="122" customWidth="1"/>
    <col min="4017" max="4017" width="7.5546875" style="122" customWidth="1"/>
    <col min="4018" max="4018" width="1.6640625" style="122" customWidth="1"/>
    <col min="4019" max="4019" width="12.109375" style="122" bestFit="1" customWidth="1"/>
    <col min="4020" max="4020" width="15" style="122" customWidth="1"/>
    <col min="4021" max="4030" width="5.6640625" style="122"/>
    <col min="4031" max="4031" width="10.6640625" style="122" bestFit="1" customWidth="1"/>
    <col min="4032" max="4032" width="5.6640625" style="122"/>
    <col min="4033" max="4033" width="7" style="122" customWidth="1"/>
    <col min="4034" max="4034" width="4.5546875" style="122" customWidth="1"/>
    <col min="4035" max="4035" width="1.6640625" style="122" customWidth="1"/>
    <col min="4036" max="4036" width="2.33203125" style="122" customWidth="1"/>
    <col min="4037" max="4037" width="33.33203125" style="122" customWidth="1"/>
    <col min="4038" max="4038" width="11.109375" style="122" customWidth="1"/>
    <col min="4039" max="4039" width="11.5546875" style="122" customWidth="1"/>
    <col min="4040" max="4040" width="11.44140625" style="122" customWidth="1"/>
    <col min="4041" max="4041" width="12.88671875" style="122" customWidth="1"/>
    <col min="4042" max="4042" width="11.5546875" style="122" customWidth="1"/>
    <col min="4043" max="4043" width="11.33203125" style="122" customWidth="1"/>
    <col min="4044" max="4044" width="12" style="122" customWidth="1"/>
    <col min="4045" max="4045" width="11.5546875" style="122" customWidth="1"/>
    <col min="4046" max="4047" width="10.6640625" style="122" customWidth="1"/>
    <col min="4048" max="4049" width="11.5546875" style="122" customWidth="1"/>
    <col min="4050" max="4050" width="5.6640625" style="122"/>
    <col min="4051" max="4051" width="4.5546875" style="122" customWidth="1"/>
    <col min="4052" max="4052" width="11.109375" style="122" customWidth="1"/>
    <col min="4053" max="4053" width="11.5546875" style="122" customWidth="1"/>
    <col min="4054" max="4054" width="10.6640625" style="122" customWidth="1"/>
    <col min="4055" max="4055" width="10.5546875" style="122" customWidth="1"/>
    <col min="4056" max="4056" width="11.5546875" style="122" customWidth="1"/>
    <col min="4057" max="4057" width="10.6640625" style="122" customWidth="1"/>
    <col min="4058" max="4058" width="12" style="122" customWidth="1"/>
    <col min="4059" max="4059" width="11.5546875" style="122" customWidth="1"/>
    <col min="4060" max="4061" width="10.6640625" style="122" customWidth="1"/>
    <col min="4062" max="4063" width="11.5546875" style="122" customWidth="1"/>
    <col min="4064" max="4065" width="5.6640625" style="122"/>
    <col min="4066" max="4066" width="4.5546875" style="122" customWidth="1"/>
    <col min="4067" max="4067" width="1.6640625" style="122" customWidth="1"/>
    <col min="4068" max="4068" width="2.33203125" style="122" customWidth="1"/>
    <col min="4069" max="4069" width="33.33203125" style="122" customWidth="1"/>
    <col min="4070" max="4070" width="11.109375" style="122" customWidth="1"/>
    <col min="4071" max="4071" width="11.5546875" style="122" customWidth="1"/>
    <col min="4072" max="4072" width="10.6640625" style="122" customWidth="1"/>
    <col min="4073" max="4073" width="10.5546875" style="122" customWidth="1"/>
    <col min="4074" max="4074" width="11.5546875" style="122" customWidth="1"/>
    <col min="4075" max="4075" width="10.6640625" style="122" customWidth="1"/>
    <col min="4076" max="4076" width="12" style="122" customWidth="1"/>
    <col min="4077" max="4077" width="11.5546875" style="122" customWidth="1"/>
    <col min="4078" max="4079" width="10.6640625" style="122" customWidth="1"/>
    <col min="4080" max="4081" width="11.5546875" style="122" customWidth="1"/>
    <col min="4082" max="4082" width="5.6640625" style="122"/>
    <col min="4083" max="4083" width="4.5546875" style="122" customWidth="1"/>
    <col min="4084" max="4095" width="12.6640625" style="122" customWidth="1"/>
    <col min="4096" max="4097" width="5.6640625" style="122"/>
    <col min="4098" max="4098" width="4.5546875" style="122" customWidth="1"/>
    <col min="4099" max="4099" width="1.6640625" style="122" customWidth="1"/>
    <col min="4100" max="4100" width="2.33203125" style="122" customWidth="1"/>
    <col min="4101" max="4101" width="33.33203125" style="122" customWidth="1"/>
    <col min="4102" max="4102" width="11.109375" style="122" customWidth="1"/>
    <col min="4103" max="4103" width="11.5546875" style="122" customWidth="1"/>
    <col min="4104" max="4104" width="10.6640625" style="122" customWidth="1"/>
    <col min="4105" max="4105" width="10.5546875" style="122" customWidth="1"/>
    <col min="4106" max="4106" width="11.5546875" style="122" customWidth="1"/>
    <col min="4107" max="4107" width="10.6640625" style="122" customWidth="1"/>
    <col min="4108" max="4108" width="12" style="122" customWidth="1"/>
    <col min="4109" max="4109" width="11.5546875" style="122" customWidth="1"/>
    <col min="4110" max="4111" width="10.6640625" style="122" customWidth="1"/>
    <col min="4112" max="4113" width="11.5546875" style="122" customWidth="1"/>
    <col min="4114" max="4114" width="5.6640625" style="122"/>
    <col min="4115" max="4115" width="4.5546875" style="122" customWidth="1"/>
    <col min="4116" max="4127" width="12.6640625" style="122" customWidth="1"/>
    <col min="4128" max="4251" width="5.6640625" style="122"/>
    <col min="4252" max="4252" width="20.21875" style="122" bestFit="1" customWidth="1"/>
    <col min="4253" max="4253" width="4.5546875" style="122" customWidth="1"/>
    <col min="4254" max="4254" width="1.6640625" style="122" customWidth="1"/>
    <col min="4255" max="4255" width="10.6640625" style="122" customWidth="1"/>
    <col min="4256" max="4256" width="8.33203125" style="122" customWidth="1"/>
    <col min="4257" max="4257" width="10.6640625" style="122" customWidth="1"/>
    <col min="4258" max="4258" width="10.109375" style="122" customWidth="1"/>
    <col min="4259" max="4259" width="10.6640625" style="122" customWidth="1"/>
    <col min="4260" max="4260" width="7.6640625" style="122" customWidth="1"/>
    <col min="4261" max="4261" width="1.6640625" style="122" customWidth="1"/>
    <col min="4262" max="4262" width="15.21875" style="122" customWidth="1"/>
    <col min="4263" max="4263" width="12.33203125" style="122" customWidth="1"/>
    <col min="4264" max="4264" width="1.6640625" style="122" customWidth="1"/>
    <col min="4265" max="4265" width="2.33203125" style="122" customWidth="1"/>
    <col min="4266" max="4266" width="33.33203125" style="122" customWidth="1"/>
    <col min="4267" max="4267" width="2.33203125" style="122" bestFit="1" customWidth="1"/>
    <col min="4268" max="4268" width="14.5546875" style="122" customWidth="1"/>
    <col min="4269" max="4269" width="7.88671875" style="122" customWidth="1"/>
    <col min="4270" max="4270" width="11.6640625" style="122" customWidth="1"/>
    <col min="4271" max="4271" width="7.88671875" style="122" customWidth="1"/>
    <col min="4272" max="4272" width="11.6640625" style="122" customWidth="1"/>
    <col min="4273" max="4273" width="7.5546875" style="122" customWidth="1"/>
    <col min="4274" max="4274" width="1.6640625" style="122" customWidth="1"/>
    <col min="4275" max="4275" width="12.109375" style="122" bestFit="1" customWidth="1"/>
    <col min="4276" max="4276" width="15" style="122" customWidth="1"/>
    <col min="4277" max="4286" width="5.6640625" style="122"/>
    <col min="4287" max="4287" width="10.6640625" style="122" bestFit="1" customWidth="1"/>
    <col min="4288" max="4288" width="5.6640625" style="122"/>
    <col min="4289" max="4289" width="7" style="122" customWidth="1"/>
    <col min="4290" max="4290" width="4.5546875" style="122" customWidth="1"/>
    <col min="4291" max="4291" width="1.6640625" style="122" customWidth="1"/>
    <col min="4292" max="4292" width="2.33203125" style="122" customWidth="1"/>
    <col min="4293" max="4293" width="33.33203125" style="122" customWidth="1"/>
    <col min="4294" max="4294" width="11.109375" style="122" customWidth="1"/>
    <col min="4295" max="4295" width="11.5546875" style="122" customWidth="1"/>
    <col min="4296" max="4296" width="11.44140625" style="122" customWidth="1"/>
    <col min="4297" max="4297" width="12.88671875" style="122" customWidth="1"/>
    <col min="4298" max="4298" width="11.5546875" style="122" customWidth="1"/>
    <col min="4299" max="4299" width="11.33203125" style="122" customWidth="1"/>
    <col min="4300" max="4300" width="12" style="122" customWidth="1"/>
    <col min="4301" max="4301" width="11.5546875" style="122" customWidth="1"/>
    <col min="4302" max="4303" width="10.6640625" style="122" customWidth="1"/>
    <col min="4304" max="4305" width="11.5546875" style="122" customWidth="1"/>
    <col min="4306" max="4306" width="5.6640625" style="122"/>
    <col min="4307" max="4307" width="4.5546875" style="122" customWidth="1"/>
    <col min="4308" max="4308" width="11.109375" style="122" customWidth="1"/>
    <col min="4309" max="4309" width="11.5546875" style="122" customWidth="1"/>
    <col min="4310" max="4310" width="10.6640625" style="122" customWidth="1"/>
    <col min="4311" max="4311" width="10.5546875" style="122" customWidth="1"/>
    <col min="4312" max="4312" width="11.5546875" style="122" customWidth="1"/>
    <col min="4313" max="4313" width="10.6640625" style="122" customWidth="1"/>
    <col min="4314" max="4314" width="12" style="122" customWidth="1"/>
    <col min="4315" max="4315" width="11.5546875" style="122" customWidth="1"/>
    <col min="4316" max="4317" width="10.6640625" style="122" customWidth="1"/>
    <col min="4318" max="4319" width="11.5546875" style="122" customWidth="1"/>
    <col min="4320" max="4321" width="5.6640625" style="122"/>
    <col min="4322" max="4322" width="4.5546875" style="122" customWidth="1"/>
    <col min="4323" max="4323" width="1.6640625" style="122" customWidth="1"/>
    <col min="4324" max="4324" width="2.33203125" style="122" customWidth="1"/>
    <col min="4325" max="4325" width="33.33203125" style="122" customWidth="1"/>
    <col min="4326" max="4326" width="11.109375" style="122" customWidth="1"/>
    <col min="4327" max="4327" width="11.5546875" style="122" customWidth="1"/>
    <col min="4328" max="4328" width="10.6640625" style="122" customWidth="1"/>
    <col min="4329" max="4329" width="10.5546875" style="122" customWidth="1"/>
    <col min="4330" max="4330" width="11.5546875" style="122" customWidth="1"/>
    <col min="4331" max="4331" width="10.6640625" style="122" customWidth="1"/>
    <col min="4332" max="4332" width="12" style="122" customWidth="1"/>
    <col min="4333" max="4333" width="11.5546875" style="122" customWidth="1"/>
    <col min="4334" max="4335" width="10.6640625" style="122" customWidth="1"/>
    <col min="4336" max="4337" width="11.5546875" style="122" customWidth="1"/>
    <col min="4338" max="4338" width="5.6640625" style="122"/>
    <col min="4339" max="4339" width="4.5546875" style="122" customWidth="1"/>
    <col min="4340" max="4351" width="12.6640625" style="122" customWidth="1"/>
    <col min="4352" max="4353" width="5.6640625" style="122"/>
    <col min="4354" max="4354" width="4.5546875" style="122" customWidth="1"/>
    <col min="4355" max="4355" width="1.6640625" style="122" customWidth="1"/>
    <col min="4356" max="4356" width="2.33203125" style="122" customWidth="1"/>
    <col min="4357" max="4357" width="33.33203125" style="122" customWidth="1"/>
    <col min="4358" max="4358" width="11.109375" style="122" customWidth="1"/>
    <col min="4359" max="4359" width="11.5546875" style="122" customWidth="1"/>
    <col min="4360" max="4360" width="10.6640625" style="122" customWidth="1"/>
    <col min="4361" max="4361" width="10.5546875" style="122" customWidth="1"/>
    <col min="4362" max="4362" width="11.5546875" style="122" customWidth="1"/>
    <col min="4363" max="4363" width="10.6640625" style="122" customWidth="1"/>
    <col min="4364" max="4364" width="12" style="122" customWidth="1"/>
    <col min="4365" max="4365" width="11.5546875" style="122" customWidth="1"/>
    <col min="4366" max="4367" width="10.6640625" style="122" customWidth="1"/>
    <col min="4368" max="4369" width="11.5546875" style="122" customWidth="1"/>
    <col min="4370" max="4370" width="5.6640625" style="122"/>
    <col min="4371" max="4371" width="4.5546875" style="122" customWidth="1"/>
    <col min="4372" max="4383" width="12.6640625" style="122" customWidth="1"/>
    <col min="4384" max="4507" width="5.6640625" style="122"/>
    <col min="4508" max="4508" width="20.21875" style="122" bestFit="1" customWidth="1"/>
    <col min="4509" max="4509" width="4.5546875" style="122" customWidth="1"/>
    <col min="4510" max="4510" width="1.6640625" style="122" customWidth="1"/>
    <col min="4511" max="4511" width="10.6640625" style="122" customWidth="1"/>
    <col min="4512" max="4512" width="8.33203125" style="122" customWidth="1"/>
    <col min="4513" max="4513" width="10.6640625" style="122" customWidth="1"/>
    <col min="4514" max="4514" width="10.109375" style="122" customWidth="1"/>
    <col min="4515" max="4515" width="10.6640625" style="122" customWidth="1"/>
    <col min="4516" max="4516" width="7.6640625" style="122" customWidth="1"/>
    <col min="4517" max="4517" width="1.6640625" style="122" customWidth="1"/>
    <col min="4518" max="4518" width="15.21875" style="122" customWidth="1"/>
    <col min="4519" max="4519" width="12.33203125" style="122" customWidth="1"/>
    <col min="4520" max="4520" width="1.6640625" style="122" customWidth="1"/>
    <col min="4521" max="4521" width="2.33203125" style="122" customWidth="1"/>
    <col min="4522" max="4522" width="33.33203125" style="122" customWidth="1"/>
    <col min="4523" max="4523" width="2.33203125" style="122" bestFit="1" customWidth="1"/>
    <col min="4524" max="4524" width="14.5546875" style="122" customWidth="1"/>
    <col min="4525" max="4525" width="7.88671875" style="122" customWidth="1"/>
    <col min="4526" max="4526" width="11.6640625" style="122" customWidth="1"/>
    <col min="4527" max="4527" width="7.88671875" style="122" customWidth="1"/>
    <col min="4528" max="4528" width="11.6640625" style="122" customWidth="1"/>
    <col min="4529" max="4529" width="7.5546875" style="122" customWidth="1"/>
    <col min="4530" max="4530" width="1.6640625" style="122" customWidth="1"/>
    <col min="4531" max="4531" width="12.109375" style="122" bestFit="1" customWidth="1"/>
    <col min="4532" max="4532" width="15" style="122" customWidth="1"/>
    <col min="4533" max="4542" width="5.6640625" style="122"/>
    <col min="4543" max="4543" width="10.6640625" style="122" bestFit="1" customWidth="1"/>
    <col min="4544" max="4544" width="5.6640625" style="122"/>
    <col min="4545" max="4545" width="7" style="122" customWidth="1"/>
    <col min="4546" max="4546" width="4.5546875" style="122" customWidth="1"/>
    <col min="4547" max="4547" width="1.6640625" style="122" customWidth="1"/>
    <col min="4548" max="4548" width="2.33203125" style="122" customWidth="1"/>
    <col min="4549" max="4549" width="33.33203125" style="122" customWidth="1"/>
    <col min="4550" max="4550" width="11.109375" style="122" customWidth="1"/>
    <col min="4551" max="4551" width="11.5546875" style="122" customWidth="1"/>
    <col min="4552" max="4552" width="11.44140625" style="122" customWidth="1"/>
    <col min="4553" max="4553" width="12.88671875" style="122" customWidth="1"/>
    <col min="4554" max="4554" width="11.5546875" style="122" customWidth="1"/>
    <col min="4555" max="4555" width="11.33203125" style="122" customWidth="1"/>
    <col min="4556" max="4556" width="12" style="122" customWidth="1"/>
    <col min="4557" max="4557" width="11.5546875" style="122" customWidth="1"/>
    <col min="4558" max="4559" width="10.6640625" style="122" customWidth="1"/>
    <col min="4560" max="4561" width="11.5546875" style="122" customWidth="1"/>
    <col min="4562" max="4562" width="5.6640625" style="122"/>
    <col min="4563" max="4563" width="4.5546875" style="122" customWidth="1"/>
    <col min="4564" max="4564" width="11.109375" style="122" customWidth="1"/>
    <col min="4565" max="4565" width="11.5546875" style="122" customWidth="1"/>
    <col min="4566" max="4566" width="10.6640625" style="122" customWidth="1"/>
    <col min="4567" max="4567" width="10.5546875" style="122" customWidth="1"/>
    <col min="4568" max="4568" width="11.5546875" style="122" customWidth="1"/>
    <col min="4569" max="4569" width="10.6640625" style="122" customWidth="1"/>
    <col min="4570" max="4570" width="12" style="122" customWidth="1"/>
    <col min="4571" max="4571" width="11.5546875" style="122" customWidth="1"/>
    <col min="4572" max="4573" width="10.6640625" style="122" customWidth="1"/>
    <col min="4574" max="4575" width="11.5546875" style="122" customWidth="1"/>
    <col min="4576" max="4577" width="5.6640625" style="122"/>
    <col min="4578" max="4578" width="4.5546875" style="122" customWidth="1"/>
    <col min="4579" max="4579" width="1.6640625" style="122" customWidth="1"/>
    <col min="4580" max="4580" width="2.33203125" style="122" customWidth="1"/>
    <col min="4581" max="4581" width="33.33203125" style="122" customWidth="1"/>
    <col min="4582" max="4582" width="11.109375" style="122" customWidth="1"/>
    <col min="4583" max="4583" width="11.5546875" style="122" customWidth="1"/>
    <col min="4584" max="4584" width="10.6640625" style="122" customWidth="1"/>
    <col min="4585" max="4585" width="10.5546875" style="122" customWidth="1"/>
    <col min="4586" max="4586" width="11.5546875" style="122" customWidth="1"/>
    <col min="4587" max="4587" width="10.6640625" style="122" customWidth="1"/>
    <col min="4588" max="4588" width="12" style="122" customWidth="1"/>
    <col min="4589" max="4589" width="11.5546875" style="122" customWidth="1"/>
    <col min="4590" max="4591" width="10.6640625" style="122" customWidth="1"/>
    <col min="4592" max="4593" width="11.5546875" style="122" customWidth="1"/>
    <col min="4594" max="4594" width="5.6640625" style="122"/>
    <col min="4595" max="4595" width="4.5546875" style="122" customWidth="1"/>
    <col min="4596" max="4607" width="12.6640625" style="122" customWidth="1"/>
    <col min="4608" max="4609" width="5.6640625" style="122"/>
    <col min="4610" max="4610" width="4.5546875" style="122" customWidth="1"/>
    <col min="4611" max="4611" width="1.6640625" style="122" customWidth="1"/>
    <col min="4612" max="4612" width="2.33203125" style="122" customWidth="1"/>
    <col min="4613" max="4613" width="33.33203125" style="122" customWidth="1"/>
    <col min="4614" max="4614" width="11.109375" style="122" customWidth="1"/>
    <col min="4615" max="4615" width="11.5546875" style="122" customWidth="1"/>
    <col min="4616" max="4616" width="10.6640625" style="122" customWidth="1"/>
    <col min="4617" max="4617" width="10.5546875" style="122" customWidth="1"/>
    <col min="4618" max="4618" width="11.5546875" style="122" customWidth="1"/>
    <col min="4619" max="4619" width="10.6640625" style="122" customWidth="1"/>
    <col min="4620" max="4620" width="12" style="122" customWidth="1"/>
    <col min="4621" max="4621" width="11.5546875" style="122" customWidth="1"/>
    <col min="4622" max="4623" width="10.6640625" style="122" customWidth="1"/>
    <col min="4624" max="4625" width="11.5546875" style="122" customWidth="1"/>
    <col min="4626" max="4626" width="5.6640625" style="122"/>
    <col min="4627" max="4627" width="4.5546875" style="122" customWidth="1"/>
    <col min="4628" max="4639" width="12.6640625" style="122" customWidth="1"/>
    <col min="4640" max="4763" width="5.6640625" style="122"/>
    <col min="4764" max="4764" width="20.21875" style="122" bestFit="1" customWidth="1"/>
    <col min="4765" max="4765" width="4.5546875" style="122" customWidth="1"/>
    <col min="4766" max="4766" width="1.6640625" style="122" customWidth="1"/>
    <col min="4767" max="4767" width="10.6640625" style="122" customWidth="1"/>
    <col min="4768" max="4768" width="8.33203125" style="122" customWidth="1"/>
    <col min="4769" max="4769" width="10.6640625" style="122" customWidth="1"/>
    <col min="4770" max="4770" width="10.109375" style="122" customWidth="1"/>
    <col min="4771" max="4771" width="10.6640625" style="122" customWidth="1"/>
    <col min="4772" max="4772" width="7.6640625" style="122" customWidth="1"/>
    <col min="4773" max="4773" width="1.6640625" style="122" customWidth="1"/>
    <col min="4774" max="4774" width="15.21875" style="122" customWidth="1"/>
    <col min="4775" max="4775" width="12.33203125" style="122" customWidth="1"/>
    <col min="4776" max="4776" width="1.6640625" style="122" customWidth="1"/>
    <col min="4777" max="4777" width="2.33203125" style="122" customWidth="1"/>
    <col min="4778" max="4778" width="33.33203125" style="122" customWidth="1"/>
    <col min="4779" max="4779" width="2.33203125" style="122" bestFit="1" customWidth="1"/>
    <col min="4780" max="4780" width="14.5546875" style="122" customWidth="1"/>
    <col min="4781" max="4781" width="7.88671875" style="122" customWidth="1"/>
    <col min="4782" max="4782" width="11.6640625" style="122" customWidth="1"/>
    <col min="4783" max="4783" width="7.88671875" style="122" customWidth="1"/>
    <col min="4784" max="4784" width="11.6640625" style="122" customWidth="1"/>
    <col min="4785" max="4785" width="7.5546875" style="122" customWidth="1"/>
    <col min="4786" max="4786" width="1.6640625" style="122" customWidth="1"/>
    <col min="4787" max="4787" width="12.109375" style="122" bestFit="1" customWidth="1"/>
    <col min="4788" max="4788" width="15" style="122" customWidth="1"/>
    <col min="4789" max="4798" width="5.6640625" style="122"/>
    <col min="4799" max="4799" width="10.6640625" style="122" bestFit="1" customWidth="1"/>
    <col min="4800" max="4800" width="5.6640625" style="122"/>
    <col min="4801" max="4801" width="7" style="122" customWidth="1"/>
    <col min="4802" max="4802" width="4.5546875" style="122" customWidth="1"/>
    <col min="4803" max="4803" width="1.6640625" style="122" customWidth="1"/>
    <col min="4804" max="4804" width="2.33203125" style="122" customWidth="1"/>
    <col min="4805" max="4805" width="33.33203125" style="122" customWidth="1"/>
    <col min="4806" max="4806" width="11.109375" style="122" customWidth="1"/>
    <col min="4807" max="4807" width="11.5546875" style="122" customWidth="1"/>
    <col min="4808" max="4808" width="11.44140625" style="122" customWidth="1"/>
    <col min="4809" max="4809" width="12.88671875" style="122" customWidth="1"/>
    <col min="4810" max="4810" width="11.5546875" style="122" customWidth="1"/>
    <col min="4811" max="4811" width="11.33203125" style="122" customWidth="1"/>
    <col min="4812" max="4812" width="12" style="122" customWidth="1"/>
    <col min="4813" max="4813" width="11.5546875" style="122" customWidth="1"/>
    <col min="4814" max="4815" width="10.6640625" style="122" customWidth="1"/>
    <col min="4816" max="4817" width="11.5546875" style="122" customWidth="1"/>
    <col min="4818" max="4818" width="5.6640625" style="122"/>
    <col min="4819" max="4819" width="4.5546875" style="122" customWidth="1"/>
    <col min="4820" max="4820" width="11.109375" style="122" customWidth="1"/>
    <col min="4821" max="4821" width="11.5546875" style="122" customWidth="1"/>
    <col min="4822" max="4822" width="10.6640625" style="122" customWidth="1"/>
    <col min="4823" max="4823" width="10.5546875" style="122" customWidth="1"/>
    <col min="4824" max="4824" width="11.5546875" style="122" customWidth="1"/>
    <col min="4825" max="4825" width="10.6640625" style="122" customWidth="1"/>
    <col min="4826" max="4826" width="12" style="122" customWidth="1"/>
    <col min="4827" max="4827" width="11.5546875" style="122" customWidth="1"/>
    <col min="4828" max="4829" width="10.6640625" style="122" customWidth="1"/>
    <col min="4830" max="4831" width="11.5546875" style="122" customWidth="1"/>
    <col min="4832" max="4833" width="5.6640625" style="122"/>
    <col min="4834" max="4834" width="4.5546875" style="122" customWidth="1"/>
    <col min="4835" max="4835" width="1.6640625" style="122" customWidth="1"/>
    <col min="4836" max="4836" width="2.33203125" style="122" customWidth="1"/>
    <col min="4837" max="4837" width="33.33203125" style="122" customWidth="1"/>
    <col min="4838" max="4838" width="11.109375" style="122" customWidth="1"/>
    <col min="4839" max="4839" width="11.5546875" style="122" customWidth="1"/>
    <col min="4840" max="4840" width="10.6640625" style="122" customWidth="1"/>
    <col min="4841" max="4841" width="10.5546875" style="122" customWidth="1"/>
    <col min="4842" max="4842" width="11.5546875" style="122" customWidth="1"/>
    <col min="4843" max="4843" width="10.6640625" style="122" customWidth="1"/>
    <col min="4844" max="4844" width="12" style="122" customWidth="1"/>
    <col min="4845" max="4845" width="11.5546875" style="122" customWidth="1"/>
    <col min="4846" max="4847" width="10.6640625" style="122" customWidth="1"/>
    <col min="4848" max="4849" width="11.5546875" style="122" customWidth="1"/>
    <col min="4850" max="4850" width="5.6640625" style="122"/>
    <col min="4851" max="4851" width="4.5546875" style="122" customWidth="1"/>
    <col min="4852" max="4863" width="12.6640625" style="122" customWidth="1"/>
    <col min="4864" max="4865" width="5.6640625" style="122"/>
    <col min="4866" max="4866" width="4.5546875" style="122" customWidth="1"/>
    <col min="4867" max="4867" width="1.6640625" style="122" customWidth="1"/>
    <col min="4868" max="4868" width="2.33203125" style="122" customWidth="1"/>
    <col min="4869" max="4869" width="33.33203125" style="122" customWidth="1"/>
    <col min="4870" max="4870" width="11.109375" style="122" customWidth="1"/>
    <col min="4871" max="4871" width="11.5546875" style="122" customWidth="1"/>
    <col min="4872" max="4872" width="10.6640625" style="122" customWidth="1"/>
    <col min="4873" max="4873" width="10.5546875" style="122" customWidth="1"/>
    <col min="4874" max="4874" width="11.5546875" style="122" customWidth="1"/>
    <col min="4875" max="4875" width="10.6640625" style="122" customWidth="1"/>
    <col min="4876" max="4876" width="12" style="122" customWidth="1"/>
    <col min="4877" max="4877" width="11.5546875" style="122" customWidth="1"/>
    <col min="4878" max="4879" width="10.6640625" style="122" customWidth="1"/>
    <col min="4880" max="4881" width="11.5546875" style="122" customWidth="1"/>
    <col min="4882" max="4882" width="5.6640625" style="122"/>
    <col min="4883" max="4883" width="4.5546875" style="122" customWidth="1"/>
    <col min="4884" max="4895" width="12.6640625" style="122" customWidth="1"/>
    <col min="4896" max="5019" width="5.6640625" style="122"/>
    <col min="5020" max="5020" width="20.21875" style="122" bestFit="1" customWidth="1"/>
    <col min="5021" max="5021" width="4.5546875" style="122" customWidth="1"/>
    <col min="5022" max="5022" width="1.6640625" style="122" customWidth="1"/>
    <col min="5023" max="5023" width="10.6640625" style="122" customWidth="1"/>
    <col min="5024" max="5024" width="8.33203125" style="122" customWidth="1"/>
    <col min="5025" max="5025" width="10.6640625" style="122" customWidth="1"/>
    <col min="5026" max="5026" width="10.109375" style="122" customWidth="1"/>
    <col min="5027" max="5027" width="10.6640625" style="122" customWidth="1"/>
    <col min="5028" max="5028" width="7.6640625" style="122" customWidth="1"/>
    <col min="5029" max="5029" width="1.6640625" style="122" customWidth="1"/>
    <col min="5030" max="5030" width="15.21875" style="122" customWidth="1"/>
    <col min="5031" max="5031" width="12.33203125" style="122" customWidth="1"/>
    <col min="5032" max="5032" width="1.6640625" style="122" customWidth="1"/>
    <col min="5033" max="5033" width="2.33203125" style="122" customWidth="1"/>
    <col min="5034" max="5034" width="33.33203125" style="122" customWidth="1"/>
    <col min="5035" max="5035" width="2.33203125" style="122" bestFit="1" customWidth="1"/>
    <col min="5036" max="5036" width="14.5546875" style="122" customWidth="1"/>
    <col min="5037" max="5037" width="7.88671875" style="122" customWidth="1"/>
    <col min="5038" max="5038" width="11.6640625" style="122" customWidth="1"/>
    <col min="5039" max="5039" width="7.88671875" style="122" customWidth="1"/>
    <col min="5040" max="5040" width="11.6640625" style="122" customWidth="1"/>
    <col min="5041" max="5041" width="7.5546875" style="122" customWidth="1"/>
    <col min="5042" max="5042" width="1.6640625" style="122" customWidth="1"/>
    <col min="5043" max="5043" width="12.109375" style="122" bestFit="1" customWidth="1"/>
    <col min="5044" max="5044" width="15" style="122" customWidth="1"/>
    <col min="5045" max="5054" width="5.6640625" style="122"/>
    <col min="5055" max="5055" width="10.6640625" style="122" bestFit="1" customWidth="1"/>
    <col min="5056" max="5056" width="5.6640625" style="122"/>
    <col min="5057" max="5057" width="7" style="122" customWidth="1"/>
    <col min="5058" max="5058" width="4.5546875" style="122" customWidth="1"/>
    <col min="5059" max="5059" width="1.6640625" style="122" customWidth="1"/>
    <col min="5060" max="5060" width="2.33203125" style="122" customWidth="1"/>
    <col min="5061" max="5061" width="33.33203125" style="122" customWidth="1"/>
    <col min="5062" max="5062" width="11.109375" style="122" customWidth="1"/>
    <col min="5063" max="5063" width="11.5546875" style="122" customWidth="1"/>
    <col min="5064" max="5064" width="11.44140625" style="122" customWidth="1"/>
    <col min="5065" max="5065" width="12.88671875" style="122" customWidth="1"/>
    <col min="5066" max="5066" width="11.5546875" style="122" customWidth="1"/>
    <col min="5067" max="5067" width="11.33203125" style="122" customWidth="1"/>
    <col min="5068" max="5068" width="12" style="122" customWidth="1"/>
    <col min="5069" max="5069" width="11.5546875" style="122" customWidth="1"/>
    <col min="5070" max="5071" width="10.6640625" style="122" customWidth="1"/>
    <col min="5072" max="5073" width="11.5546875" style="122" customWidth="1"/>
    <col min="5074" max="5074" width="5.6640625" style="122"/>
    <col min="5075" max="5075" width="4.5546875" style="122" customWidth="1"/>
    <col min="5076" max="5076" width="11.109375" style="122" customWidth="1"/>
    <col min="5077" max="5077" width="11.5546875" style="122" customWidth="1"/>
    <col min="5078" max="5078" width="10.6640625" style="122" customWidth="1"/>
    <col min="5079" max="5079" width="10.5546875" style="122" customWidth="1"/>
    <col min="5080" max="5080" width="11.5546875" style="122" customWidth="1"/>
    <col min="5081" max="5081" width="10.6640625" style="122" customWidth="1"/>
    <col min="5082" max="5082" width="12" style="122" customWidth="1"/>
    <col min="5083" max="5083" width="11.5546875" style="122" customWidth="1"/>
    <col min="5084" max="5085" width="10.6640625" style="122" customWidth="1"/>
    <col min="5086" max="5087" width="11.5546875" style="122" customWidth="1"/>
    <col min="5088" max="5089" width="5.6640625" style="122"/>
    <col min="5090" max="5090" width="4.5546875" style="122" customWidth="1"/>
    <col min="5091" max="5091" width="1.6640625" style="122" customWidth="1"/>
    <col min="5092" max="5092" width="2.33203125" style="122" customWidth="1"/>
    <col min="5093" max="5093" width="33.33203125" style="122" customWidth="1"/>
    <col min="5094" max="5094" width="11.109375" style="122" customWidth="1"/>
    <col min="5095" max="5095" width="11.5546875" style="122" customWidth="1"/>
    <col min="5096" max="5096" width="10.6640625" style="122" customWidth="1"/>
    <col min="5097" max="5097" width="10.5546875" style="122" customWidth="1"/>
    <col min="5098" max="5098" width="11.5546875" style="122" customWidth="1"/>
    <col min="5099" max="5099" width="10.6640625" style="122" customWidth="1"/>
    <col min="5100" max="5100" width="12" style="122" customWidth="1"/>
    <col min="5101" max="5101" width="11.5546875" style="122" customWidth="1"/>
    <col min="5102" max="5103" width="10.6640625" style="122" customWidth="1"/>
    <col min="5104" max="5105" width="11.5546875" style="122" customWidth="1"/>
    <col min="5106" max="5106" width="5.6640625" style="122"/>
    <col min="5107" max="5107" width="4.5546875" style="122" customWidth="1"/>
    <col min="5108" max="5119" width="12.6640625" style="122" customWidth="1"/>
    <col min="5120" max="5121" width="5.6640625" style="122"/>
    <col min="5122" max="5122" width="4.5546875" style="122" customWidth="1"/>
    <col min="5123" max="5123" width="1.6640625" style="122" customWidth="1"/>
    <col min="5124" max="5124" width="2.33203125" style="122" customWidth="1"/>
    <col min="5125" max="5125" width="33.33203125" style="122" customWidth="1"/>
    <col min="5126" max="5126" width="11.109375" style="122" customWidth="1"/>
    <col min="5127" max="5127" width="11.5546875" style="122" customWidth="1"/>
    <col min="5128" max="5128" width="10.6640625" style="122" customWidth="1"/>
    <col min="5129" max="5129" width="10.5546875" style="122" customWidth="1"/>
    <col min="5130" max="5130" width="11.5546875" style="122" customWidth="1"/>
    <col min="5131" max="5131" width="10.6640625" style="122" customWidth="1"/>
    <col min="5132" max="5132" width="12" style="122" customWidth="1"/>
    <col min="5133" max="5133" width="11.5546875" style="122" customWidth="1"/>
    <col min="5134" max="5135" width="10.6640625" style="122" customWidth="1"/>
    <col min="5136" max="5137" width="11.5546875" style="122" customWidth="1"/>
    <col min="5138" max="5138" width="5.6640625" style="122"/>
    <col min="5139" max="5139" width="4.5546875" style="122" customWidth="1"/>
    <col min="5140" max="5151" width="12.6640625" style="122" customWidth="1"/>
    <col min="5152" max="5275" width="5.6640625" style="122"/>
    <col min="5276" max="5276" width="20.21875" style="122" bestFit="1" customWidth="1"/>
    <col min="5277" max="5277" width="4.5546875" style="122" customWidth="1"/>
    <col min="5278" max="5278" width="1.6640625" style="122" customWidth="1"/>
    <col min="5279" max="5279" width="10.6640625" style="122" customWidth="1"/>
    <col min="5280" max="5280" width="8.33203125" style="122" customWidth="1"/>
    <col min="5281" max="5281" width="10.6640625" style="122" customWidth="1"/>
    <col min="5282" max="5282" width="10.109375" style="122" customWidth="1"/>
    <col min="5283" max="5283" width="10.6640625" style="122" customWidth="1"/>
    <col min="5284" max="5284" width="7.6640625" style="122" customWidth="1"/>
    <col min="5285" max="5285" width="1.6640625" style="122" customWidth="1"/>
    <col min="5286" max="5286" width="15.21875" style="122" customWidth="1"/>
    <col min="5287" max="5287" width="12.33203125" style="122" customWidth="1"/>
    <col min="5288" max="5288" width="1.6640625" style="122" customWidth="1"/>
    <col min="5289" max="5289" width="2.33203125" style="122" customWidth="1"/>
    <col min="5290" max="5290" width="33.33203125" style="122" customWidth="1"/>
    <col min="5291" max="5291" width="2.33203125" style="122" bestFit="1" customWidth="1"/>
    <col min="5292" max="5292" width="14.5546875" style="122" customWidth="1"/>
    <col min="5293" max="5293" width="7.88671875" style="122" customWidth="1"/>
    <col min="5294" max="5294" width="11.6640625" style="122" customWidth="1"/>
    <col min="5295" max="5295" width="7.88671875" style="122" customWidth="1"/>
    <col min="5296" max="5296" width="11.6640625" style="122" customWidth="1"/>
    <col min="5297" max="5297" width="7.5546875" style="122" customWidth="1"/>
    <col min="5298" max="5298" width="1.6640625" style="122" customWidth="1"/>
    <col min="5299" max="5299" width="12.109375" style="122" bestFit="1" customWidth="1"/>
    <col min="5300" max="5300" width="15" style="122" customWidth="1"/>
    <col min="5301" max="5310" width="5.6640625" style="122"/>
    <col min="5311" max="5311" width="10.6640625" style="122" bestFit="1" customWidth="1"/>
    <col min="5312" max="5312" width="5.6640625" style="122"/>
    <col min="5313" max="5313" width="7" style="122" customWidth="1"/>
    <col min="5314" max="5314" width="4.5546875" style="122" customWidth="1"/>
    <col min="5315" max="5315" width="1.6640625" style="122" customWidth="1"/>
    <col min="5316" max="5316" width="2.33203125" style="122" customWidth="1"/>
    <col min="5317" max="5317" width="33.33203125" style="122" customWidth="1"/>
    <col min="5318" max="5318" width="11.109375" style="122" customWidth="1"/>
    <col min="5319" max="5319" width="11.5546875" style="122" customWidth="1"/>
    <col min="5320" max="5320" width="11.44140625" style="122" customWidth="1"/>
    <col min="5321" max="5321" width="12.88671875" style="122" customWidth="1"/>
    <col min="5322" max="5322" width="11.5546875" style="122" customWidth="1"/>
    <col min="5323" max="5323" width="11.33203125" style="122" customWidth="1"/>
    <col min="5324" max="5324" width="12" style="122" customWidth="1"/>
    <col min="5325" max="5325" width="11.5546875" style="122" customWidth="1"/>
    <col min="5326" max="5327" width="10.6640625" style="122" customWidth="1"/>
    <col min="5328" max="5329" width="11.5546875" style="122" customWidth="1"/>
    <col min="5330" max="5330" width="5.6640625" style="122"/>
    <col min="5331" max="5331" width="4.5546875" style="122" customWidth="1"/>
    <col min="5332" max="5332" width="11.109375" style="122" customWidth="1"/>
    <col min="5333" max="5333" width="11.5546875" style="122" customWidth="1"/>
    <col min="5334" max="5334" width="10.6640625" style="122" customWidth="1"/>
    <col min="5335" max="5335" width="10.5546875" style="122" customWidth="1"/>
    <col min="5336" max="5336" width="11.5546875" style="122" customWidth="1"/>
    <col min="5337" max="5337" width="10.6640625" style="122" customWidth="1"/>
    <col min="5338" max="5338" width="12" style="122" customWidth="1"/>
    <col min="5339" max="5339" width="11.5546875" style="122" customWidth="1"/>
    <col min="5340" max="5341" width="10.6640625" style="122" customWidth="1"/>
    <col min="5342" max="5343" width="11.5546875" style="122" customWidth="1"/>
    <col min="5344" max="5345" width="5.6640625" style="122"/>
    <col min="5346" max="5346" width="4.5546875" style="122" customWidth="1"/>
    <col min="5347" max="5347" width="1.6640625" style="122" customWidth="1"/>
    <col min="5348" max="5348" width="2.33203125" style="122" customWidth="1"/>
    <col min="5349" max="5349" width="33.33203125" style="122" customWidth="1"/>
    <col min="5350" max="5350" width="11.109375" style="122" customWidth="1"/>
    <col min="5351" max="5351" width="11.5546875" style="122" customWidth="1"/>
    <col min="5352" max="5352" width="10.6640625" style="122" customWidth="1"/>
    <col min="5353" max="5353" width="10.5546875" style="122" customWidth="1"/>
    <col min="5354" max="5354" width="11.5546875" style="122" customWidth="1"/>
    <col min="5355" max="5355" width="10.6640625" style="122" customWidth="1"/>
    <col min="5356" max="5356" width="12" style="122" customWidth="1"/>
    <col min="5357" max="5357" width="11.5546875" style="122" customWidth="1"/>
    <col min="5358" max="5359" width="10.6640625" style="122" customWidth="1"/>
    <col min="5360" max="5361" width="11.5546875" style="122" customWidth="1"/>
    <col min="5362" max="5362" width="5.6640625" style="122"/>
    <col min="5363" max="5363" width="4.5546875" style="122" customWidth="1"/>
    <col min="5364" max="5375" width="12.6640625" style="122" customWidth="1"/>
    <col min="5376" max="5377" width="5.6640625" style="122"/>
    <col min="5378" max="5378" width="4.5546875" style="122" customWidth="1"/>
    <col min="5379" max="5379" width="1.6640625" style="122" customWidth="1"/>
    <col min="5380" max="5380" width="2.33203125" style="122" customWidth="1"/>
    <col min="5381" max="5381" width="33.33203125" style="122" customWidth="1"/>
    <col min="5382" max="5382" width="11.109375" style="122" customWidth="1"/>
    <col min="5383" max="5383" width="11.5546875" style="122" customWidth="1"/>
    <col min="5384" max="5384" width="10.6640625" style="122" customWidth="1"/>
    <col min="5385" max="5385" width="10.5546875" style="122" customWidth="1"/>
    <col min="5386" max="5386" width="11.5546875" style="122" customWidth="1"/>
    <col min="5387" max="5387" width="10.6640625" style="122" customWidth="1"/>
    <col min="5388" max="5388" width="12" style="122" customWidth="1"/>
    <col min="5389" max="5389" width="11.5546875" style="122" customWidth="1"/>
    <col min="5390" max="5391" width="10.6640625" style="122" customWidth="1"/>
    <col min="5392" max="5393" width="11.5546875" style="122" customWidth="1"/>
    <col min="5394" max="5394" width="5.6640625" style="122"/>
    <col min="5395" max="5395" width="4.5546875" style="122" customWidth="1"/>
    <col min="5396" max="5407" width="12.6640625" style="122" customWidth="1"/>
    <col min="5408" max="5531" width="5.6640625" style="122"/>
    <col min="5532" max="5532" width="20.21875" style="122" bestFit="1" customWidth="1"/>
    <col min="5533" max="5533" width="4.5546875" style="122" customWidth="1"/>
    <col min="5534" max="5534" width="1.6640625" style="122" customWidth="1"/>
    <col min="5535" max="5535" width="10.6640625" style="122" customWidth="1"/>
    <col min="5536" max="5536" width="8.33203125" style="122" customWidth="1"/>
    <col min="5537" max="5537" width="10.6640625" style="122" customWidth="1"/>
    <col min="5538" max="5538" width="10.109375" style="122" customWidth="1"/>
    <col min="5539" max="5539" width="10.6640625" style="122" customWidth="1"/>
    <col min="5540" max="5540" width="7.6640625" style="122" customWidth="1"/>
    <col min="5541" max="5541" width="1.6640625" style="122" customWidth="1"/>
    <col min="5542" max="5542" width="15.21875" style="122" customWidth="1"/>
    <col min="5543" max="5543" width="12.33203125" style="122" customWidth="1"/>
    <col min="5544" max="5544" width="1.6640625" style="122" customWidth="1"/>
    <col min="5545" max="5545" width="2.33203125" style="122" customWidth="1"/>
    <col min="5546" max="5546" width="33.33203125" style="122" customWidth="1"/>
    <col min="5547" max="5547" width="2.33203125" style="122" bestFit="1" customWidth="1"/>
    <col min="5548" max="5548" width="14.5546875" style="122" customWidth="1"/>
    <col min="5549" max="5549" width="7.88671875" style="122" customWidth="1"/>
    <col min="5550" max="5550" width="11.6640625" style="122" customWidth="1"/>
    <col min="5551" max="5551" width="7.88671875" style="122" customWidth="1"/>
    <col min="5552" max="5552" width="11.6640625" style="122" customWidth="1"/>
    <col min="5553" max="5553" width="7.5546875" style="122" customWidth="1"/>
    <col min="5554" max="5554" width="1.6640625" style="122" customWidth="1"/>
    <col min="5555" max="5555" width="12.109375" style="122" bestFit="1" customWidth="1"/>
    <col min="5556" max="5556" width="15" style="122" customWidth="1"/>
    <col min="5557" max="5566" width="5.6640625" style="122"/>
    <col min="5567" max="5567" width="10.6640625" style="122" bestFit="1" customWidth="1"/>
    <col min="5568" max="5568" width="5.6640625" style="122"/>
    <col min="5569" max="5569" width="7" style="122" customWidth="1"/>
    <col min="5570" max="5570" width="4.5546875" style="122" customWidth="1"/>
    <col min="5571" max="5571" width="1.6640625" style="122" customWidth="1"/>
    <col min="5572" max="5572" width="2.33203125" style="122" customWidth="1"/>
    <col min="5573" max="5573" width="33.33203125" style="122" customWidth="1"/>
    <col min="5574" max="5574" width="11.109375" style="122" customWidth="1"/>
    <col min="5575" max="5575" width="11.5546875" style="122" customWidth="1"/>
    <col min="5576" max="5576" width="11.44140625" style="122" customWidth="1"/>
    <col min="5577" max="5577" width="12.88671875" style="122" customWidth="1"/>
    <col min="5578" max="5578" width="11.5546875" style="122" customWidth="1"/>
    <col min="5579" max="5579" width="11.33203125" style="122" customWidth="1"/>
    <col min="5580" max="5580" width="12" style="122" customWidth="1"/>
    <col min="5581" max="5581" width="11.5546875" style="122" customWidth="1"/>
    <col min="5582" max="5583" width="10.6640625" style="122" customWidth="1"/>
    <col min="5584" max="5585" width="11.5546875" style="122" customWidth="1"/>
    <col min="5586" max="5586" width="5.6640625" style="122"/>
    <col min="5587" max="5587" width="4.5546875" style="122" customWidth="1"/>
    <col min="5588" max="5588" width="11.109375" style="122" customWidth="1"/>
    <col min="5589" max="5589" width="11.5546875" style="122" customWidth="1"/>
    <col min="5590" max="5590" width="10.6640625" style="122" customWidth="1"/>
    <col min="5591" max="5591" width="10.5546875" style="122" customWidth="1"/>
    <col min="5592" max="5592" width="11.5546875" style="122" customWidth="1"/>
    <col min="5593" max="5593" width="10.6640625" style="122" customWidth="1"/>
    <col min="5594" max="5594" width="12" style="122" customWidth="1"/>
    <col min="5595" max="5595" width="11.5546875" style="122" customWidth="1"/>
    <col min="5596" max="5597" width="10.6640625" style="122" customWidth="1"/>
    <col min="5598" max="5599" width="11.5546875" style="122" customWidth="1"/>
    <col min="5600" max="5601" width="5.6640625" style="122"/>
    <col min="5602" max="5602" width="4.5546875" style="122" customWidth="1"/>
    <col min="5603" max="5603" width="1.6640625" style="122" customWidth="1"/>
    <col min="5604" max="5604" width="2.33203125" style="122" customWidth="1"/>
    <col min="5605" max="5605" width="33.33203125" style="122" customWidth="1"/>
    <col min="5606" max="5606" width="11.109375" style="122" customWidth="1"/>
    <col min="5607" max="5607" width="11.5546875" style="122" customWidth="1"/>
    <col min="5608" max="5608" width="10.6640625" style="122" customWidth="1"/>
    <col min="5609" max="5609" width="10.5546875" style="122" customWidth="1"/>
    <col min="5610" max="5610" width="11.5546875" style="122" customWidth="1"/>
    <col min="5611" max="5611" width="10.6640625" style="122" customWidth="1"/>
    <col min="5612" max="5612" width="12" style="122" customWidth="1"/>
    <col min="5613" max="5613" width="11.5546875" style="122" customWidth="1"/>
    <col min="5614" max="5615" width="10.6640625" style="122" customWidth="1"/>
    <col min="5616" max="5617" width="11.5546875" style="122" customWidth="1"/>
    <col min="5618" max="5618" width="5.6640625" style="122"/>
    <col min="5619" max="5619" width="4.5546875" style="122" customWidth="1"/>
    <col min="5620" max="5631" width="12.6640625" style="122" customWidth="1"/>
    <col min="5632" max="5633" width="5.6640625" style="122"/>
    <col min="5634" max="5634" width="4.5546875" style="122" customWidth="1"/>
    <col min="5635" max="5635" width="1.6640625" style="122" customWidth="1"/>
    <col min="5636" max="5636" width="2.33203125" style="122" customWidth="1"/>
    <col min="5637" max="5637" width="33.33203125" style="122" customWidth="1"/>
    <col min="5638" max="5638" width="11.109375" style="122" customWidth="1"/>
    <col min="5639" max="5639" width="11.5546875" style="122" customWidth="1"/>
    <col min="5640" max="5640" width="10.6640625" style="122" customWidth="1"/>
    <col min="5641" max="5641" width="10.5546875" style="122" customWidth="1"/>
    <col min="5642" max="5642" width="11.5546875" style="122" customWidth="1"/>
    <col min="5643" max="5643" width="10.6640625" style="122" customWidth="1"/>
    <col min="5644" max="5644" width="12" style="122" customWidth="1"/>
    <col min="5645" max="5645" width="11.5546875" style="122" customWidth="1"/>
    <col min="5646" max="5647" width="10.6640625" style="122" customWidth="1"/>
    <col min="5648" max="5649" width="11.5546875" style="122" customWidth="1"/>
    <col min="5650" max="5650" width="5.6640625" style="122"/>
    <col min="5651" max="5651" width="4.5546875" style="122" customWidth="1"/>
    <col min="5652" max="5663" width="12.6640625" style="122" customWidth="1"/>
    <col min="5664" max="5787" width="5.6640625" style="122"/>
    <col min="5788" max="5788" width="20.21875" style="122" bestFit="1" customWidth="1"/>
    <col min="5789" max="5789" width="4.5546875" style="122" customWidth="1"/>
    <col min="5790" max="5790" width="1.6640625" style="122" customWidth="1"/>
    <col min="5791" max="5791" width="10.6640625" style="122" customWidth="1"/>
    <col min="5792" max="5792" width="8.33203125" style="122" customWidth="1"/>
    <col min="5793" max="5793" width="10.6640625" style="122" customWidth="1"/>
    <col min="5794" max="5794" width="10.109375" style="122" customWidth="1"/>
    <col min="5795" max="5795" width="10.6640625" style="122" customWidth="1"/>
    <col min="5796" max="5796" width="7.6640625" style="122" customWidth="1"/>
    <col min="5797" max="5797" width="1.6640625" style="122" customWidth="1"/>
    <col min="5798" max="5798" width="15.21875" style="122" customWidth="1"/>
    <col min="5799" max="5799" width="12.33203125" style="122" customWidth="1"/>
    <col min="5800" max="5800" width="1.6640625" style="122" customWidth="1"/>
    <col min="5801" max="5801" width="2.33203125" style="122" customWidth="1"/>
    <col min="5802" max="5802" width="33.33203125" style="122" customWidth="1"/>
    <col min="5803" max="5803" width="2.33203125" style="122" bestFit="1" customWidth="1"/>
    <col min="5804" max="5804" width="14.5546875" style="122" customWidth="1"/>
    <col min="5805" max="5805" width="7.88671875" style="122" customWidth="1"/>
    <col min="5806" max="5806" width="11.6640625" style="122" customWidth="1"/>
    <col min="5807" max="5807" width="7.88671875" style="122" customWidth="1"/>
    <col min="5808" max="5808" width="11.6640625" style="122" customWidth="1"/>
    <col min="5809" max="5809" width="7.5546875" style="122" customWidth="1"/>
    <col min="5810" max="5810" width="1.6640625" style="122" customWidth="1"/>
    <col min="5811" max="5811" width="12.109375" style="122" bestFit="1" customWidth="1"/>
    <col min="5812" max="5812" width="15" style="122" customWidth="1"/>
    <col min="5813" max="5822" width="5.6640625" style="122"/>
    <col min="5823" max="5823" width="10.6640625" style="122" bestFit="1" customWidth="1"/>
    <col min="5824" max="5824" width="5.6640625" style="122"/>
    <col min="5825" max="5825" width="7" style="122" customWidth="1"/>
    <col min="5826" max="5826" width="4.5546875" style="122" customWidth="1"/>
    <col min="5827" max="5827" width="1.6640625" style="122" customWidth="1"/>
    <col min="5828" max="5828" width="2.33203125" style="122" customWidth="1"/>
    <col min="5829" max="5829" width="33.33203125" style="122" customWidth="1"/>
    <col min="5830" max="5830" width="11.109375" style="122" customWidth="1"/>
    <col min="5831" max="5831" width="11.5546875" style="122" customWidth="1"/>
    <col min="5832" max="5832" width="11.44140625" style="122" customWidth="1"/>
    <col min="5833" max="5833" width="12.88671875" style="122" customWidth="1"/>
    <col min="5834" max="5834" width="11.5546875" style="122" customWidth="1"/>
    <col min="5835" max="5835" width="11.33203125" style="122" customWidth="1"/>
    <col min="5836" max="5836" width="12" style="122" customWidth="1"/>
    <col min="5837" max="5837" width="11.5546875" style="122" customWidth="1"/>
    <col min="5838" max="5839" width="10.6640625" style="122" customWidth="1"/>
    <col min="5840" max="5841" width="11.5546875" style="122" customWidth="1"/>
    <col min="5842" max="5842" width="5.6640625" style="122"/>
    <col min="5843" max="5843" width="4.5546875" style="122" customWidth="1"/>
    <col min="5844" max="5844" width="11.109375" style="122" customWidth="1"/>
    <col min="5845" max="5845" width="11.5546875" style="122" customWidth="1"/>
    <col min="5846" max="5846" width="10.6640625" style="122" customWidth="1"/>
    <col min="5847" max="5847" width="10.5546875" style="122" customWidth="1"/>
    <col min="5848" max="5848" width="11.5546875" style="122" customWidth="1"/>
    <col min="5849" max="5849" width="10.6640625" style="122" customWidth="1"/>
    <col min="5850" max="5850" width="12" style="122" customWidth="1"/>
    <col min="5851" max="5851" width="11.5546875" style="122" customWidth="1"/>
    <col min="5852" max="5853" width="10.6640625" style="122" customWidth="1"/>
    <col min="5854" max="5855" width="11.5546875" style="122" customWidth="1"/>
    <col min="5856" max="5857" width="5.6640625" style="122"/>
    <col min="5858" max="5858" width="4.5546875" style="122" customWidth="1"/>
    <col min="5859" max="5859" width="1.6640625" style="122" customWidth="1"/>
    <col min="5860" max="5860" width="2.33203125" style="122" customWidth="1"/>
    <col min="5861" max="5861" width="33.33203125" style="122" customWidth="1"/>
    <col min="5862" max="5862" width="11.109375" style="122" customWidth="1"/>
    <col min="5863" max="5863" width="11.5546875" style="122" customWidth="1"/>
    <col min="5864" max="5864" width="10.6640625" style="122" customWidth="1"/>
    <col min="5865" max="5865" width="10.5546875" style="122" customWidth="1"/>
    <col min="5866" max="5866" width="11.5546875" style="122" customWidth="1"/>
    <col min="5867" max="5867" width="10.6640625" style="122" customWidth="1"/>
    <col min="5868" max="5868" width="12" style="122" customWidth="1"/>
    <col min="5869" max="5869" width="11.5546875" style="122" customWidth="1"/>
    <col min="5870" max="5871" width="10.6640625" style="122" customWidth="1"/>
    <col min="5872" max="5873" width="11.5546875" style="122" customWidth="1"/>
    <col min="5874" max="5874" width="5.6640625" style="122"/>
    <col min="5875" max="5875" width="4.5546875" style="122" customWidth="1"/>
    <col min="5876" max="5887" width="12.6640625" style="122" customWidth="1"/>
    <col min="5888" max="5889" width="5.6640625" style="122"/>
    <col min="5890" max="5890" width="4.5546875" style="122" customWidth="1"/>
    <col min="5891" max="5891" width="1.6640625" style="122" customWidth="1"/>
    <col min="5892" max="5892" width="2.33203125" style="122" customWidth="1"/>
    <col min="5893" max="5893" width="33.33203125" style="122" customWidth="1"/>
    <col min="5894" max="5894" width="11.109375" style="122" customWidth="1"/>
    <col min="5895" max="5895" width="11.5546875" style="122" customWidth="1"/>
    <col min="5896" max="5896" width="10.6640625" style="122" customWidth="1"/>
    <col min="5897" max="5897" width="10.5546875" style="122" customWidth="1"/>
    <col min="5898" max="5898" width="11.5546875" style="122" customWidth="1"/>
    <col min="5899" max="5899" width="10.6640625" style="122" customWidth="1"/>
    <col min="5900" max="5900" width="12" style="122" customWidth="1"/>
    <col min="5901" max="5901" width="11.5546875" style="122" customWidth="1"/>
    <col min="5902" max="5903" width="10.6640625" style="122" customWidth="1"/>
    <col min="5904" max="5905" width="11.5546875" style="122" customWidth="1"/>
    <col min="5906" max="5906" width="5.6640625" style="122"/>
    <col min="5907" max="5907" width="4.5546875" style="122" customWidth="1"/>
    <col min="5908" max="5919" width="12.6640625" style="122" customWidth="1"/>
    <col min="5920" max="6043" width="5.6640625" style="122"/>
    <col min="6044" max="6044" width="20.21875" style="122" bestFit="1" customWidth="1"/>
    <col min="6045" max="6045" width="4.5546875" style="122" customWidth="1"/>
    <col min="6046" max="6046" width="1.6640625" style="122" customWidth="1"/>
    <col min="6047" max="6047" width="10.6640625" style="122" customWidth="1"/>
    <col min="6048" max="6048" width="8.33203125" style="122" customWidth="1"/>
    <col min="6049" max="6049" width="10.6640625" style="122" customWidth="1"/>
    <col min="6050" max="6050" width="10.109375" style="122" customWidth="1"/>
    <col min="6051" max="6051" width="10.6640625" style="122" customWidth="1"/>
    <col min="6052" max="6052" width="7.6640625" style="122" customWidth="1"/>
    <col min="6053" max="6053" width="1.6640625" style="122" customWidth="1"/>
    <col min="6054" max="6054" width="15.21875" style="122" customWidth="1"/>
    <col min="6055" max="6055" width="12.33203125" style="122" customWidth="1"/>
    <col min="6056" max="6056" width="1.6640625" style="122" customWidth="1"/>
    <col min="6057" max="6057" width="2.33203125" style="122" customWidth="1"/>
    <col min="6058" max="6058" width="33.33203125" style="122" customWidth="1"/>
    <col min="6059" max="6059" width="2.33203125" style="122" bestFit="1" customWidth="1"/>
    <col min="6060" max="6060" width="14.5546875" style="122" customWidth="1"/>
    <col min="6061" max="6061" width="7.88671875" style="122" customWidth="1"/>
    <col min="6062" max="6062" width="11.6640625" style="122" customWidth="1"/>
    <col min="6063" max="6063" width="7.88671875" style="122" customWidth="1"/>
    <col min="6064" max="6064" width="11.6640625" style="122" customWidth="1"/>
    <col min="6065" max="6065" width="7.5546875" style="122" customWidth="1"/>
    <col min="6066" max="6066" width="1.6640625" style="122" customWidth="1"/>
    <col min="6067" max="6067" width="12.109375" style="122" bestFit="1" customWidth="1"/>
    <col min="6068" max="6068" width="15" style="122" customWidth="1"/>
    <col min="6069" max="6078" width="5.6640625" style="122"/>
    <col min="6079" max="6079" width="10.6640625" style="122" bestFit="1" customWidth="1"/>
    <col min="6080" max="6080" width="5.6640625" style="122"/>
    <col min="6081" max="6081" width="7" style="122" customWidth="1"/>
    <col min="6082" max="6082" width="4.5546875" style="122" customWidth="1"/>
    <col min="6083" max="6083" width="1.6640625" style="122" customWidth="1"/>
    <col min="6084" max="6084" width="2.33203125" style="122" customWidth="1"/>
    <col min="6085" max="6085" width="33.33203125" style="122" customWidth="1"/>
    <col min="6086" max="6086" width="11.109375" style="122" customWidth="1"/>
    <col min="6087" max="6087" width="11.5546875" style="122" customWidth="1"/>
    <col min="6088" max="6088" width="11.44140625" style="122" customWidth="1"/>
    <col min="6089" max="6089" width="12.88671875" style="122" customWidth="1"/>
    <col min="6090" max="6090" width="11.5546875" style="122" customWidth="1"/>
    <col min="6091" max="6091" width="11.33203125" style="122" customWidth="1"/>
    <col min="6092" max="6092" width="12" style="122" customWidth="1"/>
    <col min="6093" max="6093" width="11.5546875" style="122" customWidth="1"/>
    <col min="6094" max="6095" width="10.6640625" style="122" customWidth="1"/>
    <col min="6096" max="6097" width="11.5546875" style="122" customWidth="1"/>
    <col min="6098" max="6098" width="5.6640625" style="122"/>
    <col min="6099" max="6099" width="4.5546875" style="122" customWidth="1"/>
    <col min="6100" max="6100" width="11.109375" style="122" customWidth="1"/>
    <col min="6101" max="6101" width="11.5546875" style="122" customWidth="1"/>
    <col min="6102" max="6102" width="10.6640625" style="122" customWidth="1"/>
    <col min="6103" max="6103" width="10.5546875" style="122" customWidth="1"/>
    <col min="6104" max="6104" width="11.5546875" style="122" customWidth="1"/>
    <col min="6105" max="6105" width="10.6640625" style="122" customWidth="1"/>
    <col min="6106" max="6106" width="12" style="122" customWidth="1"/>
    <col min="6107" max="6107" width="11.5546875" style="122" customWidth="1"/>
    <col min="6108" max="6109" width="10.6640625" style="122" customWidth="1"/>
    <col min="6110" max="6111" width="11.5546875" style="122" customWidth="1"/>
    <col min="6112" max="6113" width="5.6640625" style="122"/>
    <col min="6114" max="6114" width="4.5546875" style="122" customWidth="1"/>
    <col min="6115" max="6115" width="1.6640625" style="122" customWidth="1"/>
    <col min="6116" max="6116" width="2.33203125" style="122" customWidth="1"/>
    <col min="6117" max="6117" width="33.33203125" style="122" customWidth="1"/>
    <col min="6118" max="6118" width="11.109375" style="122" customWidth="1"/>
    <col min="6119" max="6119" width="11.5546875" style="122" customWidth="1"/>
    <col min="6120" max="6120" width="10.6640625" style="122" customWidth="1"/>
    <col min="6121" max="6121" width="10.5546875" style="122" customWidth="1"/>
    <col min="6122" max="6122" width="11.5546875" style="122" customWidth="1"/>
    <col min="6123" max="6123" width="10.6640625" style="122" customWidth="1"/>
    <col min="6124" max="6124" width="12" style="122" customWidth="1"/>
    <col min="6125" max="6125" width="11.5546875" style="122" customWidth="1"/>
    <col min="6126" max="6127" width="10.6640625" style="122" customWidth="1"/>
    <col min="6128" max="6129" width="11.5546875" style="122" customWidth="1"/>
    <col min="6130" max="6130" width="5.6640625" style="122"/>
    <col min="6131" max="6131" width="4.5546875" style="122" customWidth="1"/>
    <col min="6132" max="6143" width="12.6640625" style="122" customWidth="1"/>
    <col min="6144" max="6145" width="5.6640625" style="122"/>
    <col min="6146" max="6146" width="4.5546875" style="122" customWidth="1"/>
    <col min="6147" max="6147" width="1.6640625" style="122" customWidth="1"/>
    <col min="6148" max="6148" width="2.33203125" style="122" customWidth="1"/>
    <col min="6149" max="6149" width="33.33203125" style="122" customWidth="1"/>
    <col min="6150" max="6150" width="11.109375" style="122" customWidth="1"/>
    <col min="6151" max="6151" width="11.5546875" style="122" customWidth="1"/>
    <col min="6152" max="6152" width="10.6640625" style="122" customWidth="1"/>
    <col min="6153" max="6153" width="10.5546875" style="122" customWidth="1"/>
    <col min="6154" max="6154" width="11.5546875" style="122" customWidth="1"/>
    <col min="6155" max="6155" width="10.6640625" style="122" customWidth="1"/>
    <col min="6156" max="6156" width="12" style="122" customWidth="1"/>
    <col min="6157" max="6157" width="11.5546875" style="122" customWidth="1"/>
    <col min="6158" max="6159" width="10.6640625" style="122" customWidth="1"/>
    <col min="6160" max="6161" width="11.5546875" style="122" customWidth="1"/>
    <col min="6162" max="6162" width="5.6640625" style="122"/>
    <col min="6163" max="6163" width="4.5546875" style="122" customWidth="1"/>
    <col min="6164" max="6175" width="12.6640625" style="122" customWidth="1"/>
    <col min="6176" max="6299" width="5.6640625" style="122"/>
    <col min="6300" max="6300" width="20.21875" style="122" bestFit="1" customWidth="1"/>
    <col min="6301" max="6301" width="4.5546875" style="122" customWidth="1"/>
    <col min="6302" max="6302" width="1.6640625" style="122" customWidth="1"/>
    <col min="6303" max="6303" width="10.6640625" style="122" customWidth="1"/>
    <col min="6304" max="6304" width="8.33203125" style="122" customWidth="1"/>
    <col min="6305" max="6305" width="10.6640625" style="122" customWidth="1"/>
    <col min="6306" max="6306" width="10.109375" style="122" customWidth="1"/>
    <col min="6307" max="6307" width="10.6640625" style="122" customWidth="1"/>
    <col min="6308" max="6308" width="7.6640625" style="122" customWidth="1"/>
    <col min="6309" max="6309" width="1.6640625" style="122" customWidth="1"/>
    <col min="6310" max="6310" width="15.21875" style="122" customWidth="1"/>
    <col min="6311" max="6311" width="12.33203125" style="122" customWidth="1"/>
    <col min="6312" max="6312" width="1.6640625" style="122" customWidth="1"/>
    <col min="6313" max="6313" width="2.33203125" style="122" customWidth="1"/>
    <col min="6314" max="6314" width="33.33203125" style="122" customWidth="1"/>
    <col min="6315" max="6315" width="2.33203125" style="122" bestFit="1" customWidth="1"/>
    <col min="6316" max="6316" width="14.5546875" style="122" customWidth="1"/>
    <col min="6317" max="6317" width="7.88671875" style="122" customWidth="1"/>
    <col min="6318" max="6318" width="11.6640625" style="122" customWidth="1"/>
    <col min="6319" max="6319" width="7.88671875" style="122" customWidth="1"/>
    <col min="6320" max="6320" width="11.6640625" style="122" customWidth="1"/>
    <col min="6321" max="6321" width="7.5546875" style="122" customWidth="1"/>
    <col min="6322" max="6322" width="1.6640625" style="122" customWidth="1"/>
    <col min="6323" max="6323" width="12.109375" style="122" bestFit="1" customWidth="1"/>
    <col min="6324" max="6324" width="15" style="122" customWidth="1"/>
    <col min="6325" max="6334" width="5.6640625" style="122"/>
    <col min="6335" max="6335" width="10.6640625" style="122" bestFit="1" customWidth="1"/>
    <col min="6336" max="6336" width="5.6640625" style="122"/>
    <col min="6337" max="6337" width="7" style="122" customWidth="1"/>
    <col min="6338" max="6338" width="4.5546875" style="122" customWidth="1"/>
    <col min="6339" max="6339" width="1.6640625" style="122" customWidth="1"/>
    <col min="6340" max="6340" width="2.33203125" style="122" customWidth="1"/>
    <col min="6341" max="6341" width="33.33203125" style="122" customWidth="1"/>
    <col min="6342" max="6342" width="11.109375" style="122" customWidth="1"/>
    <col min="6343" max="6343" width="11.5546875" style="122" customWidth="1"/>
    <col min="6344" max="6344" width="11.44140625" style="122" customWidth="1"/>
    <col min="6345" max="6345" width="12.88671875" style="122" customWidth="1"/>
    <col min="6346" max="6346" width="11.5546875" style="122" customWidth="1"/>
    <col min="6347" max="6347" width="11.33203125" style="122" customWidth="1"/>
    <col min="6348" max="6348" width="12" style="122" customWidth="1"/>
    <col min="6349" max="6349" width="11.5546875" style="122" customWidth="1"/>
    <col min="6350" max="6351" width="10.6640625" style="122" customWidth="1"/>
    <col min="6352" max="6353" width="11.5546875" style="122" customWidth="1"/>
    <col min="6354" max="6354" width="5.6640625" style="122"/>
    <col min="6355" max="6355" width="4.5546875" style="122" customWidth="1"/>
    <col min="6356" max="6356" width="11.109375" style="122" customWidth="1"/>
    <col min="6357" max="6357" width="11.5546875" style="122" customWidth="1"/>
    <col min="6358" max="6358" width="10.6640625" style="122" customWidth="1"/>
    <col min="6359" max="6359" width="10.5546875" style="122" customWidth="1"/>
    <col min="6360" max="6360" width="11.5546875" style="122" customWidth="1"/>
    <col min="6361" max="6361" width="10.6640625" style="122" customWidth="1"/>
    <col min="6362" max="6362" width="12" style="122" customWidth="1"/>
    <col min="6363" max="6363" width="11.5546875" style="122" customWidth="1"/>
    <col min="6364" max="6365" width="10.6640625" style="122" customWidth="1"/>
    <col min="6366" max="6367" width="11.5546875" style="122" customWidth="1"/>
    <col min="6368" max="6369" width="5.6640625" style="122"/>
    <col min="6370" max="6370" width="4.5546875" style="122" customWidth="1"/>
    <col min="6371" max="6371" width="1.6640625" style="122" customWidth="1"/>
    <col min="6372" max="6372" width="2.33203125" style="122" customWidth="1"/>
    <col min="6373" max="6373" width="33.33203125" style="122" customWidth="1"/>
    <col min="6374" max="6374" width="11.109375" style="122" customWidth="1"/>
    <col min="6375" max="6375" width="11.5546875" style="122" customWidth="1"/>
    <col min="6376" max="6376" width="10.6640625" style="122" customWidth="1"/>
    <col min="6377" max="6377" width="10.5546875" style="122" customWidth="1"/>
    <col min="6378" max="6378" width="11.5546875" style="122" customWidth="1"/>
    <col min="6379" max="6379" width="10.6640625" style="122" customWidth="1"/>
    <col min="6380" max="6380" width="12" style="122" customWidth="1"/>
    <col min="6381" max="6381" width="11.5546875" style="122" customWidth="1"/>
    <col min="6382" max="6383" width="10.6640625" style="122" customWidth="1"/>
    <col min="6384" max="6385" width="11.5546875" style="122" customWidth="1"/>
    <col min="6386" max="6386" width="5.6640625" style="122"/>
    <col min="6387" max="6387" width="4.5546875" style="122" customWidth="1"/>
    <col min="6388" max="6399" width="12.6640625" style="122" customWidth="1"/>
    <col min="6400" max="6401" width="5.6640625" style="122"/>
    <col min="6402" max="6402" width="4.5546875" style="122" customWidth="1"/>
    <col min="6403" max="6403" width="1.6640625" style="122" customWidth="1"/>
    <col min="6404" max="6404" width="2.33203125" style="122" customWidth="1"/>
    <col min="6405" max="6405" width="33.33203125" style="122" customWidth="1"/>
    <col min="6406" max="6406" width="11.109375" style="122" customWidth="1"/>
    <col min="6407" max="6407" width="11.5546875" style="122" customWidth="1"/>
    <col min="6408" max="6408" width="10.6640625" style="122" customWidth="1"/>
    <col min="6409" max="6409" width="10.5546875" style="122" customWidth="1"/>
    <col min="6410" max="6410" width="11.5546875" style="122" customWidth="1"/>
    <col min="6411" max="6411" width="10.6640625" style="122" customWidth="1"/>
    <col min="6412" max="6412" width="12" style="122" customWidth="1"/>
    <col min="6413" max="6413" width="11.5546875" style="122" customWidth="1"/>
    <col min="6414" max="6415" width="10.6640625" style="122" customWidth="1"/>
    <col min="6416" max="6417" width="11.5546875" style="122" customWidth="1"/>
    <col min="6418" max="6418" width="5.6640625" style="122"/>
    <col min="6419" max="6419" width="4.5546875" style="122" customWidth="1"/>
    <col min="6420" max="6431" width="12.6640625" style="122" customWidth="1"/>
    <col min="6432" max="6555" width="5.6640625" style="122"/>
    <col min="6556" max="6556" width="20.21875" style="122" bestFit="1" customWidth="1"/>
    <col min="6557" max="6557" width="4.5546875" style="122" customWidth="1"/>
    <col min="6558" max="6558" width="1.6640625" style="122" customWidth="1"/>
    <col min="6559" max="6559" width="10.6640625" style="122" customWidth="1"/>
    <col min="6560" max="6560" width="8.33203125" style="122" customWidth="1"/>
    <col min="6561" max="6561" width="10.6640625" style="122" customWidth="1"/>
    <col min="6562" max="6562" width="10.109375" style="122" customWidth="1"/>
    <col min="6563" max="6563" width="10.6640625" style="122" customWidth="1"/>
    <col min="6564" max="6564" width="7.6640625" style="122" customWidth="1"/>
    <col min="6565" max="6565" width="1.6640625" style="122" customWidth="1"/>
    <col min="6566" max="6566" width="15.21875" style="122" customWidth="1"/>
    <col min="6567" max="6567" width="12.33203125" style="122" customWidth="1"/>
    <col min="6568" max="6568" width="1.6640625" style="122" customWidth="1"/>
    <col min="6569" max="6569" width="2.33203125" style="122" customWidth="1"/>
    <col min="6570" max="6570" width="33.33203125" style="122" customWidth="1"/>
    <col min="6571" max="6571" width="2.33203125" style="122" bestFit="1" customWidth="1"/>
    <col min="6572" max="6572" width="14.5546875" style="122" customWidth="1"/>
    <col min="6573" max="6573" width="7.88671875" style="122" customWidth="1"/>
    <col min="6574" max="6574" width="11.6640625" style="122" customWidth="1"/>
    <col min="6575" max="6575" width="7.88671875" style="122" customWidth="1"/>
    <col min="6576" max="6576" width="11.6640625" style="122" customWidth="1"/>
    <col min="6577" max="6577" width="7.5546875" style="122" customWidth="1"/>
    <col min="6578" max="6578" width="1.6640625" style="122" customWidth="1"/>
    <col min="6579" max="6579" width="12.109375" style="122" bestFit="1" customWidth="1"/>
    <col min="6580" max="6580" width="15" style="122" customWidth="1"/>
    <col min="6581" max="6590" width="5.6640625" style="122"/>
    <col min="6591" max="6591" width="10.6640625" style="122" bestFit="1" customWidth="1"/>
    <col min="6592" max="6592" width="5.6640625" style="122"/>
    <col min="6593" max="6593" width="7" style="122" customWidth="1"/>
    <col min="6594" max="6594" width="4.5546875" style="122" customWidth="1"/>
    <col min="6595" max="6595" width="1.6640625" style="122" customWidth="1"/>
    <col min="6596" max="6596" width="2.33203125" style="122" customWidth="1"/>
    <col min="6597" max="6597" width="33.33203125" style="122" customWidth="1"/>
    <col min="6598" max="6598" width="11.109375" style="122" customWidth="1"/>
    <col min="6599" max="6599" width="11.5546875" style="122" customWidth="1"/>
    <col min="6600" max="6600" width="11.44140625" style="122" customWidth="1"/>
    <col min="6601" max="6601" width="12.88671875" style="122" customWidth="1"/>
    <col min="6602" max="6602" width="11.5546875" style="122" customWidth="1"/>
    <col min="6603" max="6603" width="11.33203125" style="122" customWidth="1"/>
    <col min="6604" max="6604" width="12" style="122" customWidth="1"/>
    <col min="6605" max="6605" width="11.5546875" style="122" customWidth="1"/>
    <col min="6606" max="6607" width="10.6640625" style="122" customWidth="1"/>
    <col min="6608" max="6609" width="11.5546875" style="122" customWidth="1"/>
    <col min="6610" max="6610" width="5.6640625" style="122"/>
    <col min="6611" max="6611" width="4.5546875" style="122" customWidth="1"/>
    <col min="6612" max="6612" width="11.109375" style="122" customWidth="1"/>
    <col min="6613" max="6613" width="11.5546875" style="122" customWidth="1"/>
    <col min="6614" max="6614" width="10.6640625" style="122" customWidth="1"/>
    <col min="6615" max="6615" width="10.5546875" style="122" customWidth="1"/>
    <col min="6616" max="6616" width="11.5546875" style="122" customWidth="1"/>
    <col min="6617" max="6617" width="10.6640625" style="122" customWidth="1"/>
    <col min="6618" max="6618" width="12" style="122" customWidth="1"/>
    <col min="6619" max="6619" width="11.5546875" style="122" customWidth="1"/>
    <col min="6620" max="6621" width="10.6640625" style="122" customWidth="1"/>
    <col min="6622" max="6623" width="11.5546875" style="122" customWidth="1"/>
    <col min="6624" max="6625" width="5.6640625" style="122"/>
    <col min="6626" max="6626" width="4.5546875" style="122" customWidth="1"/>
    <col min="6627" max="6627" width="1.6640625" style="122" customWidth="1"/>
    <col min="6628" max="6628" width="2.33203125" style="122" customWidth="1"/>
    <col min="6629" max="6629" width="33.33203125" style="122" customWidth="1"/>
    <col min="6630" max="6630" width="11.109375" style="122" customWidth="1"/>
    <col min="6631" max="6631" width="11.5546875" style="122" customWidth="1"/>
    <col min="6632" max="6632" width="10.6640625" style="122" customWidth="1"/>
    <col min="6633" max="6633" width="10.5546875" style="122" customWidth="1"/>
    <col min="6634" max="6634" width="11.5546875" style="122" customWidth="1"/>
    <col min="6635" max="6635" width="10.6640625" style="122" customWidth="1"/>
    <col min="6636" max="6636" width="12" style="122" customWidth="1"/>
    <col min="6637" max="6637" width="11.5546875" style="122" customWidth="1"/>
    <col min="6638" max="6639" width="10.6640625" style="122" customWidth="1"/>
    <col min="6640" max="6641" width="11.5546875" style="122" customWidth="1"/>
    <col min="6642" max="6642" width="5.6640625" style="122"/>
    <col min="6643" max="6643" width="4.5546875" style="122" customWidth="1"/>
    <col min="6644" max="6655" width="12.6640625" style="122" customWidth="1"/>
    <col min="6656" max="6657" width="5.6640625" style="122"/>
    <col min="6658" max="6658" width="4.5546875" style="122" customWidth="1"/>
    <col min="6659" max="6659" width="1.6640625" style="122" customWidth="1"/>
    <col min="6660" max="6660" width="2.33203125" style="122" customWidth="1"/>
    <col min="6661" max="6661" width="33.33203125" style="122" customWidth="1"/>
    <col min="6662" max="6662" width="11.109375" style="122" customWidth="1"/>
    <col min="6663" max="6663" width="11.5546875" style="122" customWidth="1"/>
    <col min="6664" max="6664" width="10.6640625" style="122" customWidth="1"/>
    <col min="6665" max="6665" width="10.5546875" style="122" customWidth="1"/>
    <col min="6666" max="6666" width="11.5546875" style="122" customWidth="1"/>
    <col min="6667" max="6667" width="10.6640625" style="122" customWidth="1"/>
    <col min="6668" max="6668" width="12" style="122" customWidth="1"/>
    <col min="6669" max="6669" width="11.5546875" style="122" customWidth="1"/>
    <col min="6670" max="6671" width="10.6640625" style="122" customWidth="1"/>
    <col min="6672" max="6673" width="11.5546875" style="122" customWidth="1"/>
    <col min="6674" max="6674" width="5.6640625" style="122"/>
    <col min="6675" max="6675" width="4.5546875" style="122" customWidth="1"/>
    <col min="6676" max="6687" width="12.6640625" style="122" customWidth="1"/>
    <col min="6688" max="6811" width="5.6640625" style="122"/>
    <col min="6812" max="6812" width="20.21875" style="122" bestFit="1" customWidth="1"/>
    <col min="6813" max="6813" width="4.5546875" style="122" customWidth="1"/>
    <col min="6814" max="6814" width="1.6640625" style="122" customWidth="1"/>
    <col min="6815" max="6815" width="10.6640625" style="122" customWidth="1"/>
    <col min="6816" max="6816" width="8.33203125" style="122" customWidth="1"/>
    <col min="6817" max="6817" width="10.6640625" style="122" customWidth="1"/>
    <col min="6818" max="6818" width="10.109375" style="122" customWidth="1"/>
    <col min="6819" max="6819" width="10.6640625" style="122" customWidth="1"/>
    <col min="6820" max="6820" width="7.6640625" style="122" customWidth="1"/>
    <col min="6821" max="6821" width="1.6640625" style="122" customWidth="1"/>
    <col min="6822" max="6822" width="15.21875" style="122" customWidth="1"/>
    <col min="6823" max="6823" width="12.33203125" style="122" customWidth="1"/>
    <col min="6824" max="6824" width="1.6640625" style="122" customWidth="1"/>
    <col min="6825" max="6825" width="2.33203125" style="122" customWidth="1"/>
    <col min="6826" max="6826" width="33.33203125" style="122" customWidth="1"/>
    <col min="6827" max="6827" width="2.33203125" style="122" bestFit="1" customWidth="1"/>
    <col min="6828" max="6828" width="14.5546875" style="122" customWidth="1"/>
    <col min="6829" max="6829" width="7.88671875" style="122" customWidth="1"/>
    <col min="6830" max="6830" width="11.6640625" style="122" customWidth="1"/>
    <col min="6831" max="6831" width="7.88671875" style="122" customWidth="1"/>
    <col min="6832" max="6832" width="11.6640625" style="122" customWidth="1"/>
    <col min="6833" max="6833" width="7.5546875" style="122" customWidth="1"/>
    <col min="6834" max="6834" width="1.6640625" style="122" customWidth="1"/>
    <col min="6835" max="6835" width="12.109375" style="122" bestFit="1" customWidth="1"/>
    <col min="6836" max="6836" width="15" style="122" customWidth="1"/>
    <col min="6837" max="6846" width="5.6640625" style="122"/>
    <col min="6847" max="6847" width="10.6640625" style="122" bestFit="1" customWidth="1"/>
    <col min="6848" max="6848" width="5.6640625" style="122"/>
    <col min="6849" max="6849" width="7" style="122" customWidth="1"/>
    <col min="6850" max="6850" width="4.5546875" style="122" customWidth="1"/>
    <col min="6851" max="6851" width="1.6640625" style="122" customWidth="1"/>
    <col min="6852" max="6852" width="2.33203125" style="122" customWidth="1"/>
    <col min="6853" max="6853" width="33.33203125" style="122" customWidth="1"/>
    <col min="6854" max="6854" width="11.109375" style="122" customWidth="1"/>
    <col min="6855" max="6855" width="11.5546875" style="122" customWidth="1"/>
    <col min="6856" max="6856" width="11.44140625" style="122" customWidth="1"/>
    <col min="6857" max="6857" width="12.88671875" style="122" customWidth="1"/>
    <col min="6858" max="6858" width="11.5546875" style="122" customWidth="1"/>
    <col min="6859" max="6859" width="11.33203125" style="122" customWidth="1"/>
    <col min="6860" max="6860" width="12" style="122" customWidth="1"/>
    <col min="6861" max="6861" width="11.5546875" style="122" customWidth="1"/>
    <col min="6862" max="6863" width="10.6640625" style="122" customWidth="1"/>
    <col min="6864" max="6865" width="11.5546875" style="122" customWidth="1"/>
    <col min="6866" max="6866" width="5.6640625" style="122"/>
    <col min="6867" max="6867" width="4.5546875" style="122" customWidth="1"/>
    <col min="6868" max="6868" width="11.109375" style="122" customWidth="1"/>
    <col min="6869" max="6869" width="11.5546875" style="122" customWidth="1"/>
    <col min="6870" max="6870" width="10.6640625" style="122" customWidth="1"/>
    <col min="6871" max="6871" width="10.5546875" style="122" customWidth="1"/>
    <col min="6872" max="6872" width="11.5546875" style="122" customWidth="1"/>
    <col min="6873" max="6873" width="10.6640625" style="122" customWidth="1"/>
    <col min="6874" max="6874" width="12" style="122" customWidth="1"/>
    <col min="6875" max="6875" width="11.5546875" style="122" customWidth="1"/>
    <col min="6876" max="6877" width="10.6640625" style="122" customWidth="1"/>
    <col min="6878" max="6879" width="11.5546875" style="122" customWidth="1"/>
    <col min="6880" max="6881" width="5.6640625" style="122"/>
    <col min="6882" max="6882" width="4.5546875" style="122" customWidth="1"/>
    <col min="6883" max="6883" width="1.6640625" style="122" customWidth="1"/>
    <col min="6884" max="6884" width="2.33203125" style="122" customWidth="1"/>
    <col min="6885" max="6885" width="33.33203125" style="122" customWidth="1"/>
    <col min="6886" max="6886" width="11.109375" style="122" customWidth="1"/>
    <col min="6887" max="6887" width="11.5546875" style="122" customWidth="1"/>
    <col min="6888" max="6888" width="10.6640625" style="122" customWidth="1"/>
    <col min="6889" max="6889" width="10.5546875" style="122" customWidth="1"/>
    <col min="6890" max="6890" width="11.5546875" style="122" customWidth="1"/>
    <col min="6891" max="6891" width="10.6640625" style="122" customWidth="1"/>
    <col min="6892" max="6892" width="12" style="122" customWidth="1"/>
    <col min="6893" max="6893" width="11.5546875" style="122" customWidth="1"/>
    <col min="6894" max="6895" width="10.6640625" style="122" customWidth="1"/>
    <col min="6896" max="6897" width="11.5546875" style="122" customWidth="1"/>
    <col min="6898" max="6898" width="5.6640625" style="122"/>
    <col min="6899" max="6899" width="4.5546875" style="122" customWidth="1"/>
    <col min="6900" max="6911" width="12.6640625" style="122" customWidth="1"/>
    <col min="6912" max="6913" width="5.6640625" style="122"/>
    <col min="6914" max="6914" width="4.5546875" style="122" customWidth="1"/>
    <col min="6915" max="6915" width="1.6640625" style="122" customWidth="1"/>
    <col min="6916" max="6916" width="2.33203125" style="122" customWidth="1"/>
    <col min="6917" max="6917" width="33.33203125" style="122" customWidth="1"/>
    <col min="6918" max="6918" width="11.109375" style="122" customWidth="1"/>
    <col min="6919" max="6919" width="11.5546875" style="122" customWidth="1"/>
    <col min="6920" max="6920" width="10.6640625" style="122" customWidth="1"/>
    <col min="6921" max="6921" width="10.5546875" style="122" customWidth="1"/>
    <col min="6922" max="6922" width="11.5546875" style="122" customWidth="1"/>
    <col min="6923" max="6923" width="10.6640625" style="122" customWidth="1"/>
    <col min="6924" max="6924" width="12" style="122" customWidth="1"/>
    <col min="6925" max="6925" width="11.5546875" style="122" customWidth="1"/>
    <col min="6926" max="6927" width="10.6640625" style="122" customWidth="1"/>
    <col min="6928" max="6929" width="11.5546875" style="122" customWidth="1"/>
    <col min="6930" max="6930" width="5.6640625" style="122"/>
    <col min="6931" max="6931" width="4.5546875" style="122" customWidth="1"/>
    <col min="6932" max="6943" width="12.6640625" style="122" customWidth="1"/>
    <col min="6944" max="7067" width="5.6640625" style="122"/>
    <col min="7068" max="7068" width="20.21875" style="122" bestFit="1" customWidth="1"/>
    <col min="7069" max="7069" width="4.5546875" style="122" customWidth="1"/>
    <col min="7070" max="7070" width="1.6640625" style="122" customWidth="1"/>
    <col min="7071" max="7071" width="10.6640625" style="122" customWidth="1"/>
    <col min="7072" max="7072" width="8.33203125" style="122" customWidth="1"/>
    <col min="7073" max="7073" width="10.6640625" style="122" customWidth="1"/>
    <col min="7074" max="7074" width="10.109375" style="122" customWidth="1"/>
    <col min="7075" max="7075" width="10.6640625" style="122" customWidth="1"/>
    <col min="7076" max="7076" width="7.6640625" style="122" customWidth="1"/>
    <col min="7077" max="7077" width="1.6640625" style="122" customWidth="1"/>
    <col min="7078" max="7078" width="15.21875" style="122" customWidth="1"/>
    <col min="7079" max="7079" width="12.33203125" style="122" customWidth="1"/>
    <col min="7080" max="7080" width="1.6640625" style="122" customWidth="1"/>
    <col min="7081" max="7081" width="2.33203125" style="122" customWidth="1"/>
    <col min="7082" max="7082" width="33.33203125" style="122" customWidth="1"/>
    <col min="7083" max="7083" width="2.33203125" style="122" bestFit="1" customWidth="1"/>
    <col min="7084" max="7084" width="14.5546875" style="122" customWidth="1"/>
    <col min="7085" max="7085" width="7.88671875" style="122" customWidth="1"/>
    <col min="7086" max="7086" width="11.6640625" style="122" customWidth="1"/>
    <col min="7087" max="7087" width="7.88671875" style="122" customWidth="1"/>
    <col min="7088" max="7088" width="11.6640625" style="122" customWidth="1"/>
    <col min="7089" max="7089" width="7.5546875" style="122" customWidth="1"/>
    <col min="7090" max="7090" width="1.6640625" style="122" customWidth="1"/>
    <col min="7091" max="7091" width="12.109375" style="122" bestFit="1" customWidth="1"/>
    <col min="7092" max="7092" width="15" style="122" customWidth="1"/>
    <col min="7093" max="7102" width="5.6640625" style="122"/>
    <col min="7103" max="7103" width="10.6640625" style="122" bestFit="1" customWidth="1"/>
    <col min="7104" max="7104" width="5.6640625" style="122"/>
    <col min="7105" max="7105" width="7" style="122" customWidth="1"/>
    <col min="7106" max="7106" width="4.5546875" style="122" customWidth="1"/>
    <col min="7107" max="7107" width="1.6640625" style="122" customWidth="1"/>
    <col min="7108" max="7108" width="2.33203125" style="122" customWidth="1"/>
    <col min="7109" max="7109" width="33.33203125" style="122" customWidth="1"/>
    <col min="7110" max="7110" width="11.109375" style="122" customWidth="1"/>
    <col min="7111" max="7111" width="11.5546875" style="122" customWidth="1"/>
    <col min="7112" max="7112" width="11.44140625" style="122" customWidth="1"/>
    <col min="7113" max="7113" width="12.88671875" style="122" customWidth="1"/>
    <col min="7114" max="7114" width="11.5546875" style="122" customWidth="1"/>
    <col min="7115" max="7115" width="11.33203125" style="122" customWidth="1"/>
    <col min="7116" max="7116" width="12" style="122" customWidth="1"/>
    <col min="7117" max="7117" width="11.5546875" style="122" customWidth="1"/>
    <col min="7118" max="7119" width="10.6640625" style="122" customWidth="1"/>
    <col min="7120" max="7121" width="11.5546875" style="122" customWidth="1"/>
    <col min="7122" max="7122" width="5.6640625" style="122"/>
    <col min="7123" max="7123" width="4.5546875" style="122" customWidth="1"/>
    <col min="7124" max="7124" width="11.109375" style="122" customWidth="1"/>
    <col min="7125" max="7125" width="11.5546875" style="122" customWidth="1"/>
    <col min="7126" max="7126" width="10.6640625" style="122" customWidth="1"/>
    <col min="7127" max="7127" width="10.5546875" style="122" customWidth="1"/>
    <col min="7128" max="7128" width="11.5546875" style="122" customWidth="1"/>
    <col min="7129" max="7129" width="10.6640625" style="122" customWidth="1"/>
    <col min="7130" max="7130" width="12" style="122" customWidth="1"/>
    <col min="7131" max="7131" width="11.5546875" style="122" customWidth="1"/>
    <col min="7132" max="7133" width="10.6640625" style="122" customWidth="1"/>
    <col min="7134" max="7135" width="11.5546875" style="122" customWidth="1"/>
    <col min="7136" max="7137" width="5.6640625" style="122"/>
    <col min="7138" max="7138" width="4.5546875" style="122" customWidth="1"/>
    <col min="7139" max="7139" width="1.6640625" style="122" customWidth="1"/>
    <col min="7140" max="7140" width="2.33203125" style="122" customWidth="1"/>
    <col min="7141" max="7141" width="33.33203125" style="122" customWidth="1"/>
    <col min="7142" max="7142" width="11.109375" style="122" customWidth="1"/>
    <col min="7143" max="7143" width="11.5546875" style="122" customWidth="1"/>
    <col min="7144" max="7144" width="10.6640625" style="122" customWidth="1"/>
    <col min="7145" max="7145" width="10.5546875" style="122" customWidth="1"/>
    <col min="7146" max="7146" width="11.5546875" style="122" customWidth="1"/>
    <col min="7147" max="7147" width="10.6640625" style="122" customWidth="1"/>
    <col min="7148" max="7148" width="12" style="122" customWidth="1"/>
    <col min="7149" max="7149" width="11.5546875" style="122" customWidth="1"/>
    <col min="7150" max="7151" width="10.6640625" style="122" customWidth="1"/>
    <col min="7152" max="7153" width="11.5546875" style="122" customWidth="1"/>
    <col min="7154" max="7154" width="5.6640625" style="122"/>
    <col min="7155" max="7155" width="4.5546875" style="122" customWidth="1"/>
    <col min="7156" max="7167" width="12.6640625" style="122" customWidth="1"/>
    <col min="7168" max="7169" width="5.6640625" style="122"/>
    <col min="7170" max="7170" width="4.5546875" style="122" customWidth="1"/>
    <col min="7171" max="7171" width="1.6640625" style="122" customWidth="1"/>
    <col min="7172" max="7172" width="2.33203125" style="122" customWidth="1"/>
    <col min="7173" max="7173" width="33.33203125" style="122" customWidth="1"/>
    <col min="7174" max="7174" width="11.109375" style="122" customWidth="1"/>
    <col min="7175" max="7175" width="11.5546875" style="122" customWidth="1"/>
    <col min="7176" max="7176" width="10.6640625" style="122" customWidth="1"/>
    <col min="7177" max="7177" width="10.5546875" style="122" customWidth="1"/>
    <col min="7178" max="7178" width="11.5546875" style="122" customWidth="1"/>
    <col min="7179" max="7179" width="10.6640625" style="122" customWidth="1"/>
    <col min="7180" max="7180" width="12" style="122" customWidth="1"/>
    <col min="7181" max="7181" width="11.5546875" style="122" customWidth="1"/>
    <col min="7182" max="7183" width="10.6640625" style="122" customWidth="1"/>
    <col min="7184" max="7185" width="11.5546875" style="122" customWidth="1"/>
    <col min="7186" max="7186" width="5.6640625" style="122"/>
    <col min="7187" max="7187" width="4.5546875" style="122" customWidth="1"/>
    <col min="7188" max="7199" width="12.6640625" style="122" customWidth="1"/>
    <col min="7200" max="7323" width="5.6640625" style="122"/>
    <col min="7324" max="7324" width="20.21875" style="122" bestFit="1" customWidth="1"/>
    <col min="7325" max="7325" width="4.5546875" style="122" customWidth="1"/>
    <col min="7326" max="7326" width="1.6640625" style="122" customWidth="1"/>
    <col min="7327" max="7327" width="10.6640625" style="122" customWidth="1"/>
    <col min="7328" max="7328" width="8.33203125" style="122" customWidth="1"/>
    <col min="7329" max="7329" width="10.6640625" style="122" customWidth="1"/>
    <col min="7330" max="7330" width="10.109375" style="122" customWidth="1"/>
    <col min="7331" max="7331" width="10.6640625" style="122" customWidth="1"/>
    <col min="7332" max="7332" width="7.6640625" style="122" customWidth="1"/>
    <col min="7333" max="7333" width="1.6640625" style="122" customWidth="1"/>
    <col min="7334" max="7334" width="15.21875" style="122" customWidth="1"/>
    <col min="7335" max="7335" width="12.33203125" style="122" customWidth="1"/>
    <col min="7336" max="7336" width="1.6640625" style="122" customWidth="1"/>
    <col min="7337" max="7337" width="2.33203125" style="122" customWidth="1"/>
    <col min="7338" max="7338" width="33.33203125" style="122" customWidth="1"/>
    <col min="7339" max="7339" width="2.33203125" style="122" bestFit="1" customWidth="1"/>
    <col min="7340" max="7340" width="14.5546875" style="122" customWidth="1"/>
    <col min="7341" max="7341" width="7.88671875" style="122" customWidth="1"/>
    <col min="7342" max="7342" width="11.6640625" style="122" customWidth="1"/>
    <col min="7343" max="7343" width="7.88671875" style="122" customWidth="1"/>
    <col min="7344" max="7344" width="11.6640625" style="122" customWidth="1"/>
    <col min="7345" max="7345" width="7.5546875" style="122" customWidth="1"/>
    <col min="7346" max="7346" width="1.6640625" style="122" customWidth="1"/>
    <col min="7347" max="7347" width="12.109375" style="122" bestFit="1" customWidth="1"/>
    <col min="7348" max="7348" width="15" style="122" customWidth="1"/>
    <col min="7349" max="7358" width="5.6640625" style="122"/>
    <col min="7359" max="7359" width="10.6640625" style="122" bestFit="1" customWidth="1"/>
    <col min="7360" max="7360" width="5.6640625" style="122"/>
    <col min="7361" max="7361" width="7" style="122" customWidth="1"/>
    <col min="7362" max="7362" width="4.5546875" style="122" customWidth="1"/>
    <col min="7363" max="7363" width="1.6640625" style="122" customWidth="1"/>
    <col min="7364" max="7364" width="2.33203125" style="122" customWidth="1"/>
    <col min="7365" max="7365" width="33.33203125" style="122" customWidth="1"/>
    <col min="7366" max="7366" width="11.109375" style="122" customWidth="1"/>
    <col min="7367" max="7367" width="11.5546875" style="122" customWidth="1"/>
    <col min="7368" max="7368" width="11.44140625" style="122" customWidth="1"/>
    <col min="7369" max="7369" width="12.88671875" style="122" customWidth="1"/>
    <col min="7370" max="7370" width="11.5546875" style="122" customWidth="1"/>
    <col min="7371" max="7371" width="11.33203125" style="122" customWidth="1"/>
    <col min="7372" max="7372" width="12" style="122" customWidth="1"/>
    <col min="7373" max="7373" width="11.5546875" style="122" customWidth="1"/>
    <col min="7374" max="7375" width="10.6640625" style="122" customWidth="1"/>
    <col min="7376" max="7377" width="11.5546875" style="122" customWidth="1"/>
    <col min="7378" max="7378" width="5.6640625" style="122"/>
    <col min="7379" max="7379" width="4.5546875" style="122" customWidth="1"/>
    <col min="7380" max="7380" width="11.109375" style="122" customWidth="1"/>
    <col min="7381" max="7381" width="11.5546875" style="122" customWidth="1"/>
    <col min="7382" max="7382" width="10.6640625" style="122" customWidth="1"/>
    <col min="7383" max="7383" width="10.5546875" style="122" customWidth="1"/>
    <col min="7384" max="7384" width="11.5546875" style="122" customWidth="1"/>
    <col min="7385" max="7385" width="10.6640625" style="122" customWidth="1"/>
    <col min="7386" max="7386" width="12" style="122" customWidth="1"/>
    <col min="7387" max="7387" width="11.5546875" style="122" customWidth="1"/>
    <col min="7388" max="7389" width="10.6640625" style="122" customWidth="1"/>
    <col min="7390" max="7391" width="11.5546875" style="122" customWidth="1"/>
    <col min="7392" max="7393" width="5.6640625" style="122"/>
    <col min="7394" max="7394" width="4.5546875" style="122" customWidth="1"/>
    <col min="7395" max="7395" width="1.6640625" style="122" customWidth="1"/>
    <col min="7396" max="7396" width="2.33203125" style="122" customWidth="1"/>
    <col min="7397" max="7397" width="33.33203125" style="122" customWidth="1"/>
    <col min="7398" max="7398" width="11.109375" style="122" customWidth="1"/>
    <col min="7399" max="7399" width="11.5546875" style="122" customWidth="1"/>
    <col min="7400" max="7400" width="10.6640625" style="122" customWidth="1"/>
    <col min="7401" max="7401" width="10.5546875" style="122" customWidth="1"/>
    <col min="7402" max="7402" width="11.5546875" style="122" customWidth="1"/>
    <col min="7403" max="7403" width="10.6640625" style="122" customWidth="1"/>
    <col min="7404" max="7404" width="12" style="122" customWidth="1"/>
    <col min="7405" max="7405" width="11.5546875" style="122" customWidth="1"/>
    <col min="7406" max="7407" width="10.6640625" style="122" customWidth="1"/>
    <col min="7408" max="7409" width="11.5546875" style="122" customWidth="1"/>
    <col min="7410" max="7410" width="5.6640625" style="122"/>
    <col min="7411" max="7411" width="4.5546875" style="122" customWidth="1"/>
    <col min="7412" max="7423" width="12.6640625" style="122" customWidth="1"/>
    <col min="7424" max="7425" width="5.6640625" style="122"/>
    <col min="7426" max="7426" width="4.5546875" style="122" customWidth="1"/>
    <col min="7427" max="7427" width="1.6640625" style="122" customWidth="1"/>
    <col min="7428" max="7428" width="2.33203125" style="122" customWidth="1"/>
    <col min="7429" max="7429" width="33.33203125" style="122" customWidth="1"/>
    <col min="7430" max="7430" width="11.109375" style="122" customWidth="1"/>
    <col min="7431" max="7431" width="11.5546875" style="122" customWidth="1"/>
    <col min="7432" max="7432" width="10.6640625" style="122" customWidth="1"/>
    <col min="7433" max="7433" width="10.5546875" style="122" customWidth="1"/>
    <col min="7434" max="7434" width="11.5546875" style="122" customWidth="1"/>
    <col min="7435" max="7435" width="10.6640625" style="122" customWidth="1"/>
    <col min="7436" max="7436" width="12" style="122" customWidth="1"/>
    <col min="7437" max="7437" width="11.5546875" style="122" customWidth="1"/>
    <col min="7438" max="7439" width="10.6640625" style="122" customWidth="1"/>
    <col min="7440" max="7441" width="11.5546875" style="122" customWidth="1"/>
    <col min="7442" max="7442" width="5.6640625" style="122"/>
    <col min="7443" max="7443" width="4.5546875" style="122" customWidth="1"/>
    <col min="7444" max="7455" width="12.6640625" style="122" customWidth="1"/>
    <col min="7456" max="7579" width="5.6640625" style="122"/>
    <col min="7580" max="7580" width="20.21875" style="122" bestFit="1" customWidth="1"/>
    <col min="7581" max="7581" width="4.5546875" style="122" customWidth="1"/>
    <col min="7582" max="7582" width="1.6640625" style="122" customWidth="1"/>
    <col min="7583" max="7583" width="10.6640625" style="122" customWidth="1"/>
    <col min="7584" max="7584" width="8.33203125" style="122" customWidth="1"/>
    <col min="7585" max="7585" width="10.6640625" style="122" customWidth="1"/>
    <col min="7586" max="7586" width="10.109375" style="122" customWidth="1"/>
    <col min="7587" max="7587" width="10.6640625" style="122" customWidth="1"/>
    <col min="7588" max="7588" width="7.6640625" style="122" customWidth="1"/>
    <col min="7589" max="7589" width="1.6640625" style="122" customWidth="1"/>
    <col min="7590" max="7590" width="15.21875" style="122" customWidth="1"/>
    <col min="7591" max="7591" width="12.33203125" style="122" customWidth="1"/>
    <col min="7592" max="7592" width="1.6640625" style="122" customWidth="1"/>
    <col min="7593" max="7593" width="2.33203125" style="122" customWidth="1"/>
    <col min="7594" max="7594" width="33.33203125" style="122" customWidth="1"/>
    <col min="7595" max="7595" width="2.33203125" style="122" bestFit="1" customWidth="1"/>
    <col min="7596" max="7596" width="14.5546875" style="122" customWidth="1"/>
    <col min="7597" max="7597" width="7.88671875" style="122" customWidth="1"/>
    <col min="7598" max="7598" width="11.6640625" style="122" customWidth="1"/>
    <col min="7599" max="7599" width="7.88671875" style="122" customWidth="1"/>
    <col min="7600" max="7600" width="11.6640625" style="122" customWidth="1"/>
    <col min="7601" max="7601" width="7.5546875" style="122" customWidth="1"/>
    <col min="7602" max="7602" width="1.6640625" style="122" customWidth="1"/>
    <col min="7603" max="7603" width="12.109375" style="122" bestFit="1" customWidth="1"/>
    <col min="7604" max="7604" width="15" style="122" customWidth="1"/>
    <col min="7605" max="7614" width="5.6640625" style="122"/>
    <col min="7615" max="7615" width="10.6640625" style="122" bestFit="1" customWidth="1"/>
    <col min="7616" max="7616" width="5.6640625" style="122"/>
    <col min="7617" max="7617" width="7" style="122" customWidth="1"/>
    <col min="7618" max="7618" width="4.5546875" style="122" customWidth="1"/>
    <col min="7619" max="7619" width="1.6640625" style="122" customWidth="1"/>
    <col min="7620" max="7620" width="2.33203125" style="122" customWidth="1"/>
    <col min="7621" max="7621" width="33.33203125" style="122" customWidth="1"/>
    <col min="7622" max="7622" width="11.109375" style="122" customWidth="1"/>
    <col min="7623" max="7623" width="11.5546875" style="122" customWidth="1"/>
    <col min="7624" max="7624" width="11.44140625" style="122" customWidth="1"/>
    <col min="7625" max="7625" width="12.88671875" style="122" customWidth="1"/>
    <col min="7626" max="7626" width="11.5546875" style="122" customWidth="1"/>
    <col min="7627" max="7627" width="11.33203125" style="122" customWidth="1"/>
    <col min="7628" max="7628" width="12" style="122" customWidth="1"/>
    <col min="7629" max="7629" width="11.5546875" style="122" customWidth="1"/>
    <col min="7630" max="7631" width="10.6640625" style="122" customWidth="1"/>
    <col min="7632" max="7633" width="11.5546875" style="122" customWidth="1"/>
    <col min="7634" max="7634" width="5.6640625" style="122"/>
    <col min="7635" max="7635" width="4.5546875" style="122" customWidth="1"/>
    <col min="7636" max="7636" width="11.109375" style="122" customWidth="1"/>
    <col min="7637" max="7637" width="11.5546875" style="122" customWidth="1"/>
    <col min="7638" max="7638" width="10.6640625" style="122" customWidth="1"/>
    <col min="7639" max="7639" width="10.5546875" style="122" customWidth="1"/>
    <col min="7640" max="7640" width="11.5546875" style="122" customWidth="1"/>
    <col min="7641" max="7641" width="10.6640625" style="122" customWidth="1"/>
    <col min="7642" max="7642" width="12" style="122" customWidth="1"/>
    <col min="7643" max="7643" width="11.5546875" style="122" customWidth="1"/>
    <col min="7644" max="7645" width="10.6640625" style="122" customWidth="1"/>
    <col min="7646" max="7647" width="11.5546875" style="122" customWidth="1"/>
    <col min="7648" max="7649" width="5.6640625" style="122"/>
    <col min="7650" max="7650" width="4.5546875" style="122" customWidth="1"/>
    <col min="7651" max="7651" width="1.6640625" style="122" customWidth="1"/>
    <col min="7652" max="7652" width="2.33203125" style="122" customWidth="1"/>
    <col min="7653" max="7653" width="33.33203125" style="122" customWidth="1"/>
    <col min="7654" max="7654" width="11.109375" style="122" customWidth="1"/>
    <col min="7655" max="7655" width="11.5546875" style="122" customWidth="1"/>
    <col min="7656" max="7656" width="10.6640625" style="122" customWidth="1"/>
    <col min="7657" max="7657" width="10.5546875" style="122" customWidth="1"/>
    <col min="7658" max="7658" width="11.5546875" style="122" customWidth="1"/>
    <col min="7659" max="7659" width="10.6640625" style="122" customWidth="1"/>
    <col min="7660" max="7660" width="12" style="122" customWidth="1"/>
    <col min="7661" max="7661" width="11.5546875" style="122" customWidth="1"/>
    <col min="7662" max="7663" width="10.6640625" style="122" customWidth="1"/>
    <col min="7664" max="7665" width="11.5546875" style="122" customWidth="1"/>
    <col min="7666" max="7666" width="5.6640625" style="122"/>
    <col min="7667" max="7667" width="4.5546875" style="122" customWidth="1"/>
    <col min="7668" max="7679" width="12.6640625" style="122" customWidth="1"/>
    <col min="7680" max="7681" width="5.6640625" style="122"/>
    <col min="7682" max="7682" width="4.5546875" style="122" customWidth="1"/>
    <col min="7683" max="7683" width="1.6640625" style="122" customWidth="1"/>
    <col min="7684" max="7684" width="2.33203125" style="122" customWidth="1"/>
    <col min="7685" max="7685" width="33.33203125" style="122" customWidth="1"/>
    <col min="7686" max="7686" width="11.109375" style="122" customWidth="1"/>
    <col min="7687" max="7687" width="11.5546875" style="122" customWidth="1"/>
    <col min="7688" max="7688" width="10.6640625" style="122" customWidth="1"/>
    <col min="7689" max="7689" width="10.5546875" style="122" customWidth="1"/>
    <col min="7690" max="7690" width="11.5546875" style="122" customWidth="1"/>
    <col min="7691" max="7691" width="10.6640625" style="122" customWidth="1"/>
    <col min="7692" max="7692" width="12" style="122" customWidth="1"/>
    <col min="7693" max="7693" width="11.5546875" style="122" customWidth="1"/>
    <col min="7694" max="7695" width="10.6640625" style="122" customWidth="1"/>
    <col min="7696" max="7697" width="11.5546875" style="122" customWidth="1"/>
    <col min="7698" max="7698" width="5.6640625" style="122"/>
    <col min="7699" max="7699" width="4.5546875" style="122" customWidth="1"/>
    <col min="7700" max="7711" width="12.6640625" style="122" customWidth="1"/>
    <col min="7712" max="7835" width="5.6640625" style="122"/>
    <col min="7836" max="7836" width="20.21875" style="122" bestFit="1" customWidth="1"/>
    <col min="7837" max="7837" width="4.5546875" style="122" customWidth="1"/>
    <col min="7838" max="7838" width="1.6640625" style="122" customWidth="1"/>
    <col min="7839" max="7839" width="10.6640625" style="122" customWidth="1"/>
    <col min="7840" max="7840" width="8.33203125" style="122" customWidth="1"/>
    <col min="7841" max="7841" width="10.6640625" style="122" customWidth="1"/>
    <col min="7842" max="7842" width="10.109375" style="122" customWidth="1"/>
    <col min="7843" max="7843" width="10.6640625" style="122" customWidth="1"/>
    <col min="7844" max="7844" width="7.6640625" style="122" customWidth="1"/>
    <col min="7845" max="7845" width="1.6640625" style="122" customWidth="1"/>
    <col min="7846" max="7846" width="15.21875" style="122" customWidth="1"/>
    <col min="7847" max="7847" width="12.33203125" style="122" customWidth="1"/>
    <col min="7848" max="7848" width="1.6640625" style="122" customWidth="1"/>
    <col min="7849" max="7849" width="2.33203125" style="122" customWidth="1"/>
    <col min="7850" max="7850" width="33.33203125" style="122" customWidth="1"/>
    <col min="7851" max="7851" width="2.33203125" style="122" bestFit="1" customWidth="1"/>
    <col min="7852" max="7852" width="14.5546875" style="122" customWidth="1"/>
    <col min="7853" max="7853" width="7.88671875" style="122" customWidth="1"/>
    <col min="7854" max="7854" width="11.6640625" style="122" customWidth="1"/>
    <col min="7855" max="7855" width="7.88671875" style="122" customWidth="1"/>
    <col min="7856" max="7856" width="11.6640625" style="122" customWidth="1"/>
    <col min="7857" max="7857" width="7.5546875" style="122" customWidth="1"/>
    <col min="7858" max="7858" width="1.6640625" style="122" customWidth="1"/>
    <col min="7859" max="7859" width="12.109375" style="122" bestFit="1" customWidth="1"/>
    <col min="7860" max="7860" width="15" style="122" customWidth="1"/>
    <col min="7861" max="7870" width="5.6640625" style="122"/>
    <col min="7871" max="7871" width="10.6640625" style="122" bestFit="1" customWidth="1"/>
    <col min="7872" max="7872" width="5.6640625" style="122"/>
    <col min="7873" max="7873" width="7" style="122" customWidth="1"/>
    <col min="7874" max="7874" width="4.5546875" style="122" customWidth="1"/>
    <col min="7875" max="7875" width="1.6640625" style="122" customWidth="1"/>
    <col min="7876" max="7876" width="2.33203125" style="122" customWidth="1"/>
    <col min="7877" max="7877" width="33.33203125" style="122" customWidth="1"/>
    <col min="7878" max="7878" width="11.109375" style="122" customWidth="1"/>
    <col min="7879" max="7879" width="11.5546875" style="122" customWidth="1"/>
    <col min="7880" max="7880" width="11.44140625" style="122" customWidth="1"/>
    <col min="7881" max="7881" width="12.88671875" style="122" customWidth="1"/>
    <col min="7882" max="7882" width="11.5546875" style="122" customWidth="1"/>
    <col min="7883" max="7883" width="11.33203125" style="122" customWidth="1"/>
    <col min="7884" max="7884" width="12" style="122" customWidth="1"/>
    <col min="7885" max="7885" width="11.5546875" style="122" customWidth="1"/>
    <col min="7886" max="7887" width="10.6640625" style="122" customWidth="1"/>
    <col min="7888" max="7889" width="11.5546875" style="122" customWidth="1"/>
    <col min="7890" max="7890" width="5.6640625" style="122"/>
    <col min="7891" max="7891" width="4.5546875" style="122" customWidth="1"/>
    <col min="7892" max="7892" width="11.109375" style="122" customWidth="1"/>
    <col min="7893" max="7893" width="11.5546875" style="122" customWidth="1"/>
    <col min="7894" max="7894" width="10.6640625" style="122" customWidth="1"/>
    <col min="7895" max="7895" width="10.5546875" style="122" customWidth="1"/>
    <col min="7896" max="7896" width="11.5546875" style="122" customWidth="1"/>
    <col min="7897" max="7897" width="10.6640625" style="122" customWidth="1"/>
    <col min="7898" max="7898" width="12" style="122" customWidth="1"/>
    <col min="7899" max="7899" width="11.5546875" style="122" customWidth="1"/>
    <col min="7900" max="7901" width="10.6640625" style="122" customWidth="1"/>
    <col min="7902" max="7903" width="11.5546875" style="122" customWidth="1"/>
    <col min="7904" max="7905" width="5.6640625" style="122"/>
    <col min="7906" max="7906" width="4.5546875" style="122" customWidth="1"/>
    <col min="7907" max="7907" width="1.6640625" style="122" customWidth="1"/>
    <col min="7908" max="7908" width="2.33203125" style="122" customWidth="1"/>
    <col min="7909" max="7909" width="33.33203125" style="122" customWidth="1"/>
    <col min="7910" max="7910" width="11.109375" style="122" customWidth="1"/>
    <col min="7911" max="7911" width="11.5546875" style="122" customWidth="1"/>
    <col min="7912" max="7912" width="10.6640625" style="122" customWidth="1"/>
    <col min="7913" max="7913" width="10.5546875" style="122" customWidth="1"/>
    <col min="7914" max="7914" width="11.5546875" style="122" customWidth="1"/>
    <col min="7915" max="7915" width="10.6640625" style="122" customWidth="1"/>
    <col min="7916" max="7916" width="12" style="122" customWidth="1"/>
    <col min="7917" max="7917" width="11.5546875" style="122" customWidth="1"/>
    <col min="7918" max="7919" width="10.6640625" style="122" customWidth="1"/>
    <col min="7920" max="7921" width="11.5546875" style="122" customWidth="1"/>
    <col min="7922" max="7922" width="5.6640625" style="122"/>
    <col min="7923" max="7923" width="4.5546875" style="122" customWidth="1"/>
    <col min="7924" max="7935" width="12.6640625" style="122" customWidth="1"/>
    <col min="7936" max="7937" width="5.6640625" style="122"/>
    <col min="7938" max="7938" width="4.5546875" style="122" customWidth="1"/>
    <col min="7939" max="7939" width="1.6640625" style="122" customWidth="1"/>
    <col min="7940" max="7940" width="2.33203125" style="122" customWidth="1"/>
    <col min="7941" max="7941" width="33.33203125" style="122" customWidth="1"/>
    <col min="7942" max="7942" width="11.109375" style="122" customWidth="1"/>
    <col min="7943" max="7943" width="11.5546875" style="122" customWidth="1"/>
    <col min="7944" max="7944" width="10.6640625" style="122" customWidth="1"/>
    <col min="7945" max="7945" width="10.5546875" style="122" customWidth="1"/>
    <col min="7946" max="7946" width="11.5546875" style="122" customWidth="1"/>
    <col min="7947" max="7947" width="10.6640625" style="122" customWidth="1"/>
    <col min="7948" max="7948" width="12" style="122" customWidth="1"/>
    <col min="7949" max="7949" width="11.5546875" style="122" customWidth="1"/>
    <col min="7950" max="7951" width="10.6640625" style="122" customWidth="1"/>
    <col min="7952" max="7953" width="11.5546875" style="122" customWidth="1"/>
    <col min="7954" max="7954" width="5.6640625" style="122"/>
    <col min="7955" max="7955" width="4.5546875" style="122" customWidth="1"/>
    <col min="7956" max="7967" width="12.6640625" style="122" customWidth="1"/>
    <col min="7968" max="8091" width="5.6640625" style="122"/>
    <col min="8092" max="8092" width="20.21875" style="122" bestFit="1" customWidth="1"/>
    <col min="8093" max="8093" width="4.5546875" style="122" customWidth="1"/>
    <col min="8094" max="8094" width="1.6640625" style="122" customWidth="1"/>
    <col min="8095" max="8095" width="10.6640625" style="122" customWidth="1"/>
    <col min="8096" max="8096" width="8.33203125" style="122" customWidth="1"/>
    <col min="8097" max="8097" width="10.6640625" style="122" customWidth="1"/>
    <col min="8098" max="8098" width="10.109375" style="122" customWidth="1"/>
    <col min="8099" max="8099" width="10.6640625" style="122" customWidth="1"/>
    <col min="8100" max="8100" width="7.6640625" style="122" customWidth="1"/>
    <col min="8101" max="8101" width="1.6640625" style="122" customWidth="1"/>
    <col min="8102" max="8102" width="15.21875" style="122" customWidth="1"/>
    <col min="8103" max="8103" width="12.33203125" style="122" customWidth="1"/>
    <col min="8104" max="8104" width="1.6640625" style="122" customWidth="1"/>
    <col min="8105" max="8105" width="2.33203125" style="122" customWidth="1"/>
    <col min="8106" max="8106" width="33.33203125" style="122" customWidth="1"/>
    <col min="8107" max="8107" width="2.33203125" style="122" bestFit="1" customWidth="1"/>
    <col min="8108" max="8108" width="14.5546875" style="122" customWidth="1"/>
    <col min="8109" max="8109" width="7.88671875" style="122" customWidth="1"/>
    <col min="8110" max="8110" width="11.6640625" style="122" customWidth="1"/>
    <col min="8111" max="8111" width="7.88671875" style="122" customWidth="1"/>
    <col min="8112" max="8112" width="11.6640625" style="122" customWidth="1"/>
    <col min="8113" max="8113" width="7.5546875" style="122" customWidth="1"/>
    <col min="8114" max="8114" width="1.6640625" style="122" customWidth="1"/>
    <col min="8115" max="8115" width="12.109375" style="122" bestFit="1" customWidth="1"/>
    <col min="8116" max="8116" width="15" style="122" customWidth="1"/>
    <col min="8117" max="8126" width="5.6640625" style="122"/>
    <col min="8127" max="8127" width="10.6640625" style="122" bestFit="1" customWidth="1"/>
    <col min="8128" max="8128" width="5.6640625" style="122"/>
    <col min="8129" max="8129" width="7" style="122" customWidth="1"/>
    <col min="8130" max="8130" width="4.5546875" style="122" customWidth="1"/>
    <col min="8131" max="8131" width="1.6640625" style="122" customWidth="1"/>
    <col min="8132" max="8132" width="2.33203125" style="122" customWidth="1"/>
    <col min="8133" max="8133" width="33.33203125" style="122" customWidth="1"/>
    <col min="8134" max="8134" width="11.109375" style="122" customWidth="1"/>
    <col min="8135" max="8135" width="11.5546875" style="122" customWidth="1"/>
    <col min="8136" max="8136" width="11.44140625" style="122" customWidth="1"/>
    <col min="8137" max="8137" width="12.88671875" style="122" customWidth="1"/>
    <col min="8138" max="8138" width="11.5546875" style="122" customWidth="1"/>
    <col min="8139" max="8139" width="11.33203125" style="122" customWidth="1"/>
    <col min="8140" max="8140" width="12" style="122" customWidth="1"/>
    <col min="8141" max="8141" width="11.5546875" style="122" customWidth="1"/>
    <col min="8142" max="8143" width="10.6640625" style="122" customWidth="1"/>
    <col min="8144" max="8145" width="11.5546875" style="122" customWidth="1"/>
    <col min="8146" max="8146" width="5.6640625" style="122"/>
    <col min="8147" max="8147" width="4.5546875" style="122" customWidth="1"/>
    <col min="8148" max="8148" width="11.109375" style="122" customWidth="1"/>
    <col min="8149" max="8149" width="11.5546875" style="122" customWidth="1"/>
    <col min="8150" max="8150" width="10.6640625" style="122" customWidth="1"/>
    <col min="8151" max="8151" width="10.5546875" style="122" customWidth="1"/>
    <col min="8152" max="8152" width="11.5546875" style="122" customWidth="1"/>
    <col min="8153" max="8153" width="10.6640625" style="122" customWidth="1"/>
    <col min="8154" max="8154" width="12" style="122" customWidth="1"/>
    <col min="8155" max="8155" width="11.5546875" style="122" customWidth="1"/>
    <col min="8156" max="8157" width="10.6640625" style="122" customWidth="1"/>
    <col min="8158" max="8159" width="11.5546875" style="122" customWidth="1"/>
    <col min="8160" max="8161" width="5.6640625" style="122"/>
    <col min="8162" max="8162" width="4.5546875" style="122" customWidth="1"/>
    <col min="8163" max="8163" width="1.6640625" style="122" customWidth="1"/>
    <col min="8164" max="8164" width="2.33203125" style="122" customWidth="1"/>
    <col min="8165" max="8165" width="33.33203125" style="122" customWidth="1"/>
    <col min="8166" max="8166" width="11.109375" style="122" customWidth="1"/>
    <col min="8167" max="8167" width="11.5546875" style="122" customWidth="1"/>
    <col min="8168" max="8168" width="10.6640625" style="122" customWidth="1"/>
    <col min="8169" max="8169" width="10.5546875" style="122" customWidth="1"/>
    <col min="8170" max="8170" width="11.5546875" style="122" customWidth="1"/>
    <col min="8171" max="8171" width="10.6640625" style="122" customWidth="1"/>
    <col min="8172" max="8172" width="12" style="122" customWidth="1"/>
    <col min="8173" max="8173" width="11.5546875" style="122" customWidth="1"/>
    <col min="8174" max="8175" width="10.6640625" style="122" customWidth="1"/>
    <col min="8176" max="8177" width="11.5546875" style="122" customWidth="1"/>
    <col min="8178" max="8178" width="5.6640625" style="122"/>
    <col min="8179" max="8179" width="4.5546875" style="122" customWidth="1"/>
    <col min="8180" max="8191" width="12.6640625" style="122" customWidth="1"/>
    <col min="8192" max="8193" width="5.6640625" style="122"/>
    <col min="8194" max="8194" width="4.5546875" style="122" customWidth="1"/>
    <col min="8195" max="8195" width="1.6640625" style="122" customWidth="1"/>
    <col min="8196" max="8196" width="2.33203125" style="122" customWidth="1"/>
    <col min="8197" max="8197" width="33.33203125" style="122" customWidth="1"/>
    <col min="8198" max="8198" width="11.109375" style="122" customWidth="1"/>
    <col min="8199" max="8199" width="11.5546875" style="122" customWidth="1"/>
    <col min="8200" max="8200" width="10.6640625" style="122" customWidth="1"/>
    <col min="8201" max="8201" width="10.5546875" style="122" customWidth="1"/>
    <col min="8202" max="8202" width="11.5546875" style="122" customWidth="1"/>
    <col min="8203" max="8203" width="10.6640625" style="122" customWidth="1"/>
    <col min="8204" max="8204" width="12" style="122" customWidth="1"/>
    <col min="8205" max="8205" width="11.5546875" style="122" customWidth="1"/>
    <col min="8206" max="8207" width="10.6640625" style="122" customWidth="1"/>
    <col min="8208" max="8209" width="11.5546875" style="122" customWidth="1"/>
    <col min="8210" max="8210" width="5.6640625" style="122"/>
    <col min="8211" max="8211" width="4.5546875" style="122" customWidth="1"/>
    <col min="8212" max="8223" width="12.6640625" style="122" customWidth="1"/>
    <col min="8224" max="8347" width="5.6640625" style="122"/>
    <col min="8348" max="8348" width="20.21875" style="122" bestFit="1" customWidth="1"/>
    <col min="8349" max="8349" width="4.5546875" style="122" customWidth="1"/>
    <col min="8350" max="8350" width="1.6640625" style="122" customWidth="1"/>
    <col min="8351" max="8351" width="10.6640625" style="122" customWidth="1"/>
    <col min="8352" max="8352" width="8.33203125" style="122" customWidth="1"/>
    <col min="8353" max="8353" width="10.6640625" style="122" customWidth="1"/>
    <col min="8354" max="8354" width="10.109375" style="122" customWidth="1"/>
    <col min="8355" max="8355" width="10.6640625" style="122" customWidth="1"/>
    <col min="8356" max="8356" width="7.6640625" style="122" customWidth="1"/>
    <col min="8357" max="8357" width="1.6640625" style="122" customWidth="1"/>
    <col min="8358" max="8358" width="15.21875" style="122" customWidth="1"/>
    <col min="8359" max="8359" width="12.33203125" style="122" customWidth="1"/>
    <col min="8360" max="8360" width="1.6640625" style="122" customWidth="1"/>
    <col min="8361" max="8361" width="2.33203125" style="122" customWidth="1"/>
    <col min="8362" max="8362" width="33.33203125" style="122" customWidth="1"/>
    <col min="8363" max="8363" width="2.33203125" style="122" bestFit="1" customWidth="1"/>
    <col min="8364" max="8364" width="14.5546875" style="122" customWidth="1"/>
    <col min="8365" max="8365" width="7.88671875" style="122" customWidth="1"/>
    <col min="8366" max="8366" width="11.6640625" style="122" customWidth="1"/>
    <col min="8367" max="8367" width="7.88671875" style="122" customWidth="1"/>
    <col min="8368" max="8368" width="11.6640625" style="122" customWidth="1"/>
    <col min="8369" max="8369" width="7.5546875" style="122" customWidth="1"/>
    <col min="8370" max="8370" width="1.6640625" style="122" customWidth="1"/>
    <col min="8371" max="8371" width="12.109375" style="122" bestFit="1" customWidth="1"/>
    <col min="8372" max="8372" width="15" style="122" customWidth="1"/>
    <col min="8373" max="8382" width="5.6640625" style="122"/>
    <col min="8383" max="8383" width="10.6640625" style="122" bestFit="1" customWidth="1"/>
    <col min="8384" max="8384" width="5.6640625" style="122"/>
    <col min="8385" max="8385" width="7" style="122" customWidth="1"/>
    <col min="8386" max="8386" width="4.5546875" style="122" customWidth="1"/>
    <col min="8387" max="8387" width="1.6640625" style="122" customWidth="1"/>
    <col min="8388" max="8388" width="2.33203125" style="122" customWidth="1"/>
    <col min="8389" max="8389" width="33.33203125" style="122" customWidth="1"/>
    <col min="8390" max="8390" width="11.109375" style="122" customWidth="1"/>
    <col min="8391" max="8391" width="11.5546875" style="122" customWidth="1"/>
    <col min="8392" max="8392" width="11.44140625" style="122" customWidth="1"/>
    <col min="8393" max="8393" width="12.88671875" style="122" customWidth="1"/>
    <col min="8394" max="8394" width="11.5546875" style="122" customWidth="1"/>
    <col min="8395" max="8395" width="11.33203125" style="122" customWidth="1"/>
    <col min="8396" max="8396" width="12" style="122" customWidth="1"/>
    <col min="8397" max="8397" width="11.5546875" style="122" customWidth="1"/>
    <col min="8398" max="8399" width="10.6640625" style="122" customWidth="1"/>
    <col min="8400" max="8401" width="11.5546875" style="122" customWidth="1"/>
    <col min="8402" max="8402" width="5.6640625" style="122"/>
    <col min="8403" max="8403" width="4.5546875" style="122" customWidth="1"/>
    <col min="8404" max="8404" width="11.109375" style="122" customWidth="1"/>
    <col min="8405" max="8405" width="11.5546875" style="122" customWidth="1"/>
    <col min="8406" max="8406" width="10.6640625" style="122" customWidth="1"/>
    <col min="8407" max="8407" width="10.5546875" style="122" customWidth="1"/>
    <col min="8408" max="8408" width="11.5546875" style="122" customWidth="1"/>
    <col min="8409" max="8409" width="10.6640625" style="122" customWidth="1"/>
    <col min="8410" max="8410" width="12" style="122" customWidth="1"/>
    <col min="8411" max="8411" width="11.5546875" style="122" customWidth="1"/>
    <col min="8412" max="8413" width="10.6640625" style="122" customWidth="1"/>
    <col min="8414" max="8415" width="11.5546875" style="122" customWidth="1"/>
    <col min="8416" max="8417" width="5.6640625" style="122"/>
    <col min="8418" max="8418" width="4.5546875" style="122" customWidth="1"/>
    <col min="8419" max="8419" width="1.6640625" style="122" customWidth="1"/>
    <col min="8420" max="8420" width="2.33203125" style="122" customWidth="1"/>
    <col min="8421" max="8421" width="33.33203125" style="122" customWidth="1"/>
    <col min="8422" max="8422" width="11.109375" style="122" customWidth="1"/>
    <col min="8423" max="8423" width="11.5546875" style="122" customWidth="1"/>
    <col min="8424" max="8424" width="10.6640625" style="122" customWidth="1"/>
    <col min="8425" max="8425" width="10.5546875" style="122" customWidth="1"/>
    <col min="8426" max="8426" width="11.5546875" style="122" customWidth="1"/>
    <col min="8427" max="8427" width="10.6640625" style="122" customWidth="1"/>
    <col min="8428" max="8428" width="12" style="122" customWidth="1"/>
    <col min="8429" max="8429" width="11.5546875" style="122" customWidth="1"/>
    <col min="8430" max="8431" width="10.6640625" style="122" customWidth="1"/>
    <col min="8432" max="8433" width="11.5546875" style="122" customWidth="1"/>
    <col min="8434" max="8434" width="5.6640625" style="122"/>
    <col min="8435" max="8435" width="4.5546875" style="122" customWidth="1"/>
    <col min="8436" max="8447" width="12.6640625" style="122" customWidth="1"/>
    <col min="8448" max="8449" width="5.6640625" style="122"/>
    <col min="8450" max="8450" width="4.5546875" style="122" customWidth="1"/>
    <col min="8451" max="8451" width="1.6640625" style="122" customWidth="1"/>
    <col min="8452" max="8452" width="2.33203125" style="122" customWidth="1"/>
    <col min="8453" max="8453" width="33.33203125" style="122" customWidth="1"/>
    <col min="8454" max="8454" width="11.109375" style="122" customWidth="1"/>
    <col min="8455" max="8455" width="11.5546875" style="122" customWidth="1"/>
    <col min="8456" max="8456" width="10.6640625" style="122" customWidth="1"/>
    <col min="8457" max="8457" width="10.5546875" style="122" customWidth="1"/>
    <col min="8458" max="8458" width="11.5546875" style="122" customWidth="1"/>
    <col min="8459" max="8459" width="10.6640625" style="122" customWidth="1"/>
    <col min="8460" max="8460" width="12" style="122" customWidth="1"/>
    <col min="8461" max="8461" width="11.5546875" style="122" customWidth="1"/>
    <col min="8462" max="8463" width="10.6640625" style="122" customWidth="1"/>
    <col min="8464" max="8465" width="11.5546875" style="122" customWidth="1"/>
    <col min="8466" max="8466" width="5.6640625" style="122"/>
    <col min="8467" max="8467" width="4.5546875" style="122" customWidth="1"/>
    <col min="8468" max="8479" width="12.6640625" style="122" customWidth="1"/>
    <col min="8480" max="8603" width="5.6640625" style="122"/>
    <col min="8604" max="8604" width="20.21875" style="122" bestFit="1" customWidth="1"/>
    <col min="8605" max="8605" width="4.5546875" style="122" customWidth="1"/>
    <col min="8606" max="8606" width="1.6640625" style="122" customWidth="1"/>
    <col min="8607" max="8607" width="10.6640625" style="122" customWidth="1"/>
    <col min="8608" max="8608" width="8.33203125" style="122" customWidth="1"/>
    <col min="8609" max="8609" width="10.6640625" style="122" customWidth="1"/>
    <col min="8610" max="8610" width="10.109375" style="122" customWidth="1"/>
    <col min="8611" max="8611" width="10.6640625" style="122" customWidth="1"/>
    <col min="8612" max="8612" width="7.6640625" style="122" customWidth="1"/>
    <col min="8613" max="8613" width="1.6640625" style="122" customWidth="1"/>
    <col min="8614" max="8614" width="15.21875" style="122" customWidth="1"/>
    <col min="8615" max="8615" width="12.33203125" style="122" customWidth="1"/>
    <col min="8616" max="8616" width="1.6640625" style="122" customWidth="1"/>
    <col min="8617" max="8617" width="2.33203125" style="122" customWidth="1"/>
    <col min="8618" max="8618" width="33.33203125" style="122" customWidth="1"/>
    <col min="8619" max="8619" width="2.33203125" style="122" bestFit="1" customWidth="1"/>
    <col min="8620" max="8620" width="14.5546875" style="122" customWidth="1"/>
    <col min="8621" max="8621" width="7.88671875" style="122" customWidth="1"/>
    <col min="8622" max="8622" width="11.6640625" style="122" customWidth="1"/>
    <col min="8623" max="8623" width="7.88671875" style="122" customWidth="1"/>
    <col min="8624" max="8624" width="11.6640625" style="122" customWidth="1"/>
    <col min="8625" max="8625" width="7.5546875" style="122" customWidth="1"/>
    <col min="8626" max="8626" width="1.6640625" style="122" customWidth="1"/>
    <col min="8627" max="8627" width="12.109375" style="122" bestFit="1" customWidth="1"/>
    <col min="8628" max="8628" width="15" style="122" customWidth="1"/>
    <col min="8629" max="8638" width="5.6640625" style="122"/>
    <col min="8639" max="8639" width="10.6640625" style="122" bestFit="1" customWidth="1"/>
    <col min="8640" max="8640" width="5.6640625" style="122"/>
    <col min="8641" max="8641" width="7" style="122" customWidth="1"/>
    <col min="8642" max="8642" width="4.5546875" style="122" customWidth="1"/>
    <col min="8643" max="8643" width="1.6640625" style="122" customWidth="1"/>
    <col min="8644" max="8644" width="2.33203125" style="122" customWidth="1"/>
    <col min="8645" max="8645" width="33.33203125" style="122" customWidth="1"/>
    <col min="8646" max="8646" width="11.109375" style="122" customWidth="1"/>
    <col min="8647" max="8647" width="11.5546875" style="122" customWidth="1"/>
    <col min="8648" max="8648" width="11.44140625" style="122" customWidth="1"/>
    <col min="8649" max="8649" width="12.88671875" style="122" customWidth="1"/>
    <col min="8650" max="8650" width="11.5546875" style="122" customWidth="1"/>
    <col min="8651" max="8651" width="11.33203125" style="122" customWidth="1"/>
    <col min="8652" max="8652" width="12" style="122" customWidth="1"/>
    <col min="8653" max="8653" width="11.5546875" style="122" customWidth="1"/>
    <col min="8654" max="8655" width="10.6640625" style="122" customWidth="1"/>
    <col min="8656" max="8657" width="11.5546875" style="122" customWidth="1"/>
    <col min="8658" max="8658" width="5.6640625" style="122"/>
    <col min="8659" max="8659" width="4.5546875" style="122" customWidth="1"/>
    <col min="8660" max="8660" width="11.109375" style="122" customWidth="1"/>
    <col min="8661" max="8661" width="11.5546875" style="122" customWidth="1"/>
    <col min="8662" max="8662" width="10.6640625" style="122" customWidth="1"/>
    <col min="8663" max="8663" width="10.5546875" style="122" customWidth="1"/>
    <col min="8664" max="8664" width="11.5546875" style="122" customWidth="1"/>
    <col min="8665" max="8665" width="10.6640625" style="122" customWidth="1"/>
    <col min="8666" max="8666" width="12" style="122" customWidth="1"/>
    <col min="8667" max="8667" width="11.5546875" style="122" customWidth="1"/>
    <col min="8668" max="8669" width="10.6640625" style="122" customWidth="1"/>
    <col min="8670" max="8671" width="11.5546875" style="122" customWidth="1"/>
    <col min="8672" max="8673" width="5.6640625" style="122"/>
    <col min="8674" max="8674" width="4.5546875" style="122" customWidth="1"/>
    <col min="8675" max="8675" width="1.6640625" style="122" customWidth="1"/>
    <col min="8676" max="8676" width="2.33203125" style="122" customWidth="1"/>
    <col min="8677" max="8677" width="33.33203125" style="122" customWidth="1"/>
    <col min="8678" max="8678" width="11.109375" style="122" customWidth="1"/>
    <col min="8679" max="8679" width="11.5546875" style="122" customWidth="1"/>
    <col min="8680" max="8680" width="10.6640625" style="122" customWidth="1"/>
    <col min="8681" max="8681" width="10.5546875" style="122" customWidth="1"/>
    <col min="8682" max="8682" width="11.5546875" style="122" customWidth="1"/>
    <col min="8683" max="8683" width="10.6640625" style="122" customWidth="1"/>
    <col min="8684" max="8684" width="12" style="122" customWidth="1"/>
    <col min="8685" max="8685" width="11.5546875" style="122" customWidth="1"/>
    <col min="8686" max="8687" width="10.6640625" style="122" customWidth="1"/>
    <col min="8688" max="8689" width="11.5546875" style="122" customWidth="1"/>
    <col min="8690" max="8690" width="5.6640625" style="122"/>
    <col min="8691" max="8691" width="4.5546875" style="122" customWidth="1"/>
    <col min="8692" max="8703" width="12.6640625" style="122" customWidth="1"/>
    <col min="8704" max="8705" width="5.6640625" style="122"/>
    <col min="8706" max="8706" width="4.5546875" style="122" customWidth="1"/>
    <col min="8707" max="8707" width="1.6640625" style="122" customWidth="1"/>
    <col min="8708" max="8708" width="2.33203125" style="122" customWidth="1"/>
    <col min="8709" max="8709" width="33.33203125" style="122" customWidth="1"/>
    <col min="8710" max="8710" width="11.109375" style="122" customWidth="1"/>
    <col min="8711" max="8711" width="11.5546875" style="122" customWidth="1"/>
    <col min="8712" max="8712" width="10.6640625" style="122" customWidth="1"/>
    <col min="8713" max="8713" width="10.5546875" style="122" customWidth="1"/>
    <col min="8714" max="8714" width="11.5546875" style="122" customWidth="1"/>
    <col min="8715" max="8715" width="10.6640625" style="122" customWidth="1"/>
    <col min="8716" max="8716" width="12" style="122" customWidth="1"/>
    <col min="8717" max="8717" width="11.5546875" style="122" customWidth="1"/>
    <col min="8718" max="8719" width="10.6640625" style="122" customWidth="1"/>
    <col min="8720" max="8721" width="11.5546875" style="122" customWidth="1"/>
    <col min="8722" max="8722" width="5.6640625" style="122"/>
    <col min="8723" max="8723" width="4.5546875" style="122" customWidth="1"/>
    <col min="8724" max="8735" width="12.6640625" style="122" customWidth="1"/>
    <col min="8736" max="8859" width="5.6640625" style="122"/>
    <col min="8860" max="8860" width="20.21875" style="122" bestFit="1" customWidth="1"/>
    <col min="8861" max="8861" width="4.5546875" style="122" customWidth="1"/>
    <col min="8862" max="8862" width="1.6640625" style="122" customWidth="1"/>
    <col min="8863" max="8863" width="10.6640625" style="122" customWidth="1"/>
    <col min="8864" max="8864" width="8.33203125" style="122" customWidth="1"/>
    <col min="8865" max="8865" width="10.6640625" style="122" customWidth="1"/>
    <col min="8866" max="8866" width="10.109375" style="122" customWidth="1"/>
    <col min="8867" max="8867" width="10.6640625" style="122" customWidth="1"/>
    <col min="8868" max="8868" width="7.6640625" style="122" customWidth="1"/>
    <col min="8869" max="8869" width="1.6640625" style="122" customWidth="1"/>
    <col min="8870" max="8870" width="15.21875" style="122" customWidth="1"/>
    <col min="8871" max="8871" width="12.33203125" style="122" customWidth="1"/>
    <col min="8872" max="8872" width="1.6640625" style="122" customWidth="1"/>
    <col min="8873" max="8873" width="2.33203125" style="122" customWidth="1"/>
    <col min="8874" max="8874" width="33.33203125" style="122" customWidth="1"/>
    <col min="8875" max="8875" width="2.33203125" style="122" bestFit="1" customWidth="1"/>
    <col min="8876" max="8876" width="14.5546875" style="122" customWidth="1"/>
    <col min="8877" max="8877" width="7.88671875" style="122" customWidth="1"/>
    <col min="8878" max="8878" width="11.6640625" style="122" customWidth="1"/>
    <col min="8879" max="8879" width="7.88671875" style="122" customWidth="1"/>
    <col min="8880" max="8880" width="11.6640625" style="122" customWidth="1"/>
    <col min="8881" max="8881" width="7.5546875" style="122" customWidth="1"/>
    <col min="8882" max="8882" width="1.6640625" style="122" customWidth="1"/>
    <col min="8883" max="8883" width="12.109375" style="122" bestFit="1" customWidth="1"/>
    <col min="8884" max="8884" width="15" style="122" customWidth="1"/>
    <col min="8885" max="8894" width="5.6640625" style="122"/>
    <col min="8895" max="8895" width="10.6640625" style="122" bestFit="1" customWidth="1"/>
    <col min="8896" max="8896" width="5.6640625" style="122"/>
    <col min="8897" max="8897" width="7" style="122" customWidth="1"/>
    <col min="8898" max="8898" width="4.5546875" style="122" customWidth="1"/>
    <col min="8899" max="8899" width="1.6640625" style="122" customWidth="1"/>
    <col min="8900" max="8900" width="2.33203125" style="122" customWidth="1"/>
    <col min="8901" max="8901" width="33.33203125" style="122" customWidth="1"/>
    <col min="8902" max="8902" width="11.109375" style="122" customWidth="1"/>
    <col min="8903" max="8903" width="11.5546875" style="122" customWidth="1"/>
    <col min="8904" max="8904" width="11.44140625" style="122" customWidth="1"/>
    <col min="8905" max="8905" width="12.88671875" style="122" customWidth="1"/>
    <col min="8906" max="8906" width="11.5546875" style="122" customWidth="1"/>
    <col min="8907" max="8907" width="11.33203125" style="122" customWidth="1"/>
    <col min="8908" max="8908" width="12" style="122" customWidth="1"/>
    <col min="8909" max="8909" width="11.5546875" style="122" customWidth="1"/>
    <col min="8910" max="8911" width="10.6640625" style="122" customWidth="1"/>
    <col min="8912" max="8913" width="11.5546875" style="122" customWidth="1"/>
    <col min="8914" max="8914" width="5.6640625" style="122"/>
    <col min="8915" max="8915" width="4.5546875" style="122" customWidth="1"/>
    <col min="8916" max="8916" width="11.109375" style="122" customWidth="1"/>
    <col min="8917" max="8917" width="11.5546875" style="122" customWidth="1"/>
    <col min="8918" max="8918" width="10.6640625" style="122" customWidth="1"/>
    <col min="8919" max="8919" width="10.5546875" style="122" customWidth="1"/>
    <col min="8920" max="8920" width="11.5546875" style="122" customWidth="1"/>
    <col min="8921" max="8921" width="10.6640625" style="122" customWidth="1"/>
    <col min="8922" max="8922" width="12" style="122" customWidth="1"/>
    <col min="8923" max="8923" width="11.5546875" style="122" customWidth="1"/>
    <col min="8924" max="8925" width="10.6640625" style="122" customWidth="1"/>
    <col min="8926" max="8927" width="11.5546875" style="122" customWidth="1"/>
    <col min="8928" max="8929" width="5.6640625" style="122"/>
    <col min="8930" max="8930" width="4.5546875" style="122" customWidth="1"/>
    <col min="8931" max="8931" width="1.6640625" style="122" customWidth="1"/>
    <col min="8932" max="8932" width="2.33203125" style="122" customWidth="1"/>
    <col min="8933" max="8933" width="33.33203125" style="122" customWidth="1"/>
    <col min="8934" max="8934" width="11.109375" style="122" customWidth="1"/>
    <col min="8935" max="8935" width="11.5546875" style="122" customWidth="1"/>
    <col min="8936" max="8936" width="10.6640625" style="122" customWidth="1"/>
    <col min="8937" max="8937" width="10.5546875" style="122" customWidth="1"/>
    <col min="8938" max="8938" width="11.5546875" style="122" customWidth="1"/>
    <col min="8939" max="8939" width="10.6640625" style="122" customWidth="1"/>
    <col min="8940" max="8940" width="12" style="122" customWidth="1"/>
    <col min="8941" max="8941" width="11.5546875" style="122" customWidth="1"/>
    <col min="8942" max="8943" width="10.6640625" style="122" customWidth="1"/>
    <col min="8944" max="8945" width="11.5546875" style="122" customWidth="1"/>
    <col min="8946" max="8946" width="5.6640625" style="122"/>
    <col min="8947" max="8947" width="4.5546875" style="122" customWidth="1"/>
    <col min="8948" max="8959" width="12.6640625" style="122" customWidth="1"/>
    <col min="8960" max="8961" width="5.6640625" style="122"/>
    <col min="8962" max="8962" width="4.5546875" style="122" customWidth="1"/>
    <col min="8963" max="8963" width="1.6640625" style="122" customWidth="1"/>
    <col min="8964" max="8964" width="2.33203125" style="122" customWidth="1"/>
    <col min="8965" max="8965" width="33.33203125" style="122" customWidth="1"/>
    <col min="8966" max="8966" width="11.109375" style="122" customWidth="1"/>
    <col min="8967" max="8967" width="11.5546875" style="122" customWidth="1"/>
    <col min="8968" max="8968" width="10.6640625" style="122" customWidth="1"/>
    <col min="8969" max="8969" width="10.5546875" style="122" customWidth="1"/>
    <col min="8970" max="8970" width="11.5546875" style="122" customWidth="1"/>
    <col min="8971" max="8971" width="10.6640625" style="122" customWidth="1"/>
    <col min="8972" max="8972" width="12" style="122" customWidth="1"/>
    <col min="8973" max="8973" width="11.5546875" style="122" customWidth="1"/>
    <col min="8974" max="8975" width="10.6640625" style="122" customWidth="1"/>
    <col min="8976" max="8977" width="11.5546875" style="122" customWidth="1"/>
    <col min="8978" max="8978" width="5.6640625" style="122"/>
    <col min="8979" max="8979" width="4.5546875" style="122" customWidth="1"/>
    <col min="8980" max="8991" width="12.6640625" style="122" customWidth="1"/>
    <col min="8992" max="9115" width="5.6640625" style="122"/>
    <col min="9116" max="9116" width="20.21875" style="122" bestFit="1" customWidth="1"/>
    <col min="9117" max="9117" width="4.5546875" style="122" customWidth="1"/>
    <col min="9118" max="9118" width="1.6640625" style="122" customWidth="1"/>
    <col min="9119" max="9119" width="10.6640625" style="122" customWidth="1"/>
    <col min="9120" max="9120" width="8.33203125" style="122" customWidth="1"/>
    <col min="9121" max="9121" width="10.6640625" style="122" customWidth="1"/>
    <col min="9122" max="9122" width="10.109375" style="122" customWidth="1"/>
    <col min="9123" max="9123" width="10.6640625" style="122" customWidth="1"/>
    <col min="9124" max="9124" width="7.6640625" style="122" customWidth="1"/>
    <col min="9125" max="9125" width="1.6640625" style="122" customWidth="1"/>
    <col min="9126" max="9126" width="15.21875" style="122" customWidth="1"/>
    <col min="9127" max="9127" width="12.33203125" style="122" customWidth="1"/>
    <col min="9128" max="9128" width="1.6640625" style="122" customWidth="1"/>
    <col min="9129" max="9129" width="2.33203125" style="122" customWidth="1"/>
    <col min="9130" max="9130" width="33.33203125" style="122" customWidth="1"/>
    <col min="9131" max="9131" width="2.33203125" style="122" bestFit="1" customWidth="1"/>
    <col min="9132" max="9132" width="14.5546875" style="122" customWidth="1"/>
    <col min="9133" max="9133" width="7.88671875" style="122" customWidth="1"/>
    <col min="9134" max="9134" width="11.6640625" style="122" customWidth="1"/>
    <col min="9135" max="9135" width="7.88671875" style="122" customWidth="1"/>
    <col min="9136" max="9136" width="11.6640625" style="122" customWidth="1"/>
    <col min="9137" max="9137" width="7.5546875" style="122" customWidth="1"/>
    <col min="9138" max="9138" width="1.6640625" style="122" customWidth="1"/>
    <col min="9139" max="9139" width="12.109375" style="122" bestFit="1" customWidth="1"/>
    <col min="9140" max="9140" width="15" style="122" customWidth="1"/>
    <col min="9141" max="9150" width="5.6640625" style="122"/>
    <col min="9151" max="9151" width="10.6640625" style="122" bestFit="1" customWidth="1"/>
    <col min="9152" max="9152" width="5.6640625" style="122"/>
    <col min="9153" max="9153" width="7" style="122" customWidth="1"/>
    <col min="9154" max="9154" width="4.5546875" style="122" customWidth="1"/>
    <col min="9155" max="9155" width="1.6640625" style="122" customWidth="1"/>
    <col min="9156" max="9156" width="2.33203125" style="122" customWidth="1"/>
    <col min="9157" max="9157" width="33.33203125" style="122" customWidth="1"/>
    <col min="9158" max="9158" width="11.109375" style="122" customWidth="1"/>
    <col min="9159" max="9159" width="11.5546875" style="122" customWidth="1"/>
    <col min="9160" max="9160" width="11.44140625" style="122" customWidth="1"/>
    <col min="9161" max="9161" width="12.88671875" style="122" customWidth="1"/>
    <col min="9162" max="9162" width="11.5546875" style="122" customWidth="1"/>
    <col min="9163" max="9163" width="11.33203125" style="122" customWidth="1"/>
    <col min="9164" max="9164" width="12" style="122" customWidth="1"/>
    <col min="9165" max="9165" width="11.5546875" style="122" customWidth="1"/>
    <col min="9166" max="9167" width="10.6640625" style="122" customWidth="1"/>
    <col min="9168" max="9169" width="11.5546875" style="122" customWidth="1"/>
    <col min="9170" max="9170" width="5.6640625" style="122"/>
    <col min="9171" max="9171" width="4.5546875" style="122" customWidth="1"/>
    <col min="9172" max="9172" width="11.109375" style="122" customWidth="1"/>
    <col min="9173" max="9173" width="11.5546875" style="122" customWidth="1"/>
    <col min="9174" max="9174" width="10.6640625" style="122" customWidth="1"/>
    <col min="9175" max="9175" width="10.5546875" style="122" customWidth="1"/>
    <col min="9176" max="9176" width="11.5546875" style="122" customWidth="1"/>
    <col min="9177" max="9177" width="10.6640625" style="122" customWidth="1"/>
    <col min="9178" max="9178" width="12" style="122" customWidth="1"/>
    <col min="9179" max="9179" width="11.5546875" style="122" customWidth="1"/>
    <col min="9180" max="9181" width="10.6640625" style="122" customWidth="1"/>
    <col min="9182" max="9183" width="11.5546875" style="122" customWidth="1"/>
    <col min="9184" max="9185" width="5.6640625" style="122"/>
    <col min="9186" max="9186" width="4.5546875" style="122" customWidth="1"/>
    <col min="9187" max="9187" width="1.6640625" style="122" customWidth="1"/>
    <col min="9188" max="9188" width="2.33203125" style="122" customWidth="1"/>
    <col min="9189" max="9189" width="33.33203125" style="122" customWidth="1"/>
    <col min="9190" max="9190" width="11.109375" style="122" customWidth="1"/>
    <col min="9191" max="9191" width="11.5546875" style="122" customWidth="1"/>
    <col min="9192" max="9192" width="10.6640625" style="122" customWidth="1"/>
    <col min="9193" max="9193" width="10.5546875" style="122" customWidth="1"/>
    <col min="9194" max="9194" width="11.5546875" style="122" customWidth="1"/>
    <col min="9195" max="9195" width="10.6640625" style="122" customWidth="1"/>
    <col min="9196" max="9196" width="12" style="122" customWidth="1"/>
    <col min="9197" max="9197" width="11.5546875" style="122" customWidth="1"/>
    <col min="9198" max="9199" width="10.6640625" style="122" customWidth="1"/>
    <col min="9200" max="9201" width="11.5546875" style="122" customWidth="1"/>
    <col min="9202" max="9202" width="5.6640625" style="122"/>
    <col min="9203" max="9203" width="4.5546875" style="122" customWidth="1"/>
    <col min="9204" max="9215" width="12.6640625" style="122" customWidth="1"/>
    <col min="9216" max="9217" width="5.6640625" style="122"/>
    <col min="9218" max="9218" width="4.5546875" style="122" customWidth="1"/>
    <col min="9219" max="9219" width="1.6640625" style="122" customWidth="1"/>
    <col min="9220" max="9220" width="2.33203125" style="122" customWidth="1"/>
    <col min="9221" max="9221" width="33.33203125" style="122" customWidth="1"/>
    <col min="9222" max="9222" width="11.109375" style="122" customWidth="1"/>
    <col min="9223" max="9223" width="11.5546875" style="122" customWidth="1"/>
    <col min="9224" max="9224" width="10.6640625" style="122" customWidth="1"/>
    <col min="9225" max="9225" width="10.5546875" style="122" customWidth="1"/>
    <col min="9226" max="9226" width="11.5546875" style="122" customWidth="1"/>
    <col min="9227" max="9227" width="10.6640625" style="122" customWidth="1"/>
    <col min="9228" max="9228" width="12" style="122" customWidth="1"/>
    <col min="9229" max="9229" width="11.5546875" style="122" customWidth="1"/>
    <col min="9230" max="9231" width="10.6640625" style="122" customWidth="1"/>
    <col min="9232" max="9233" width="11.5546875" style="122" customWidth="1"/>
    <col min="9234" max="9234" width="5.6640625" style="122"/>
    <col min="9235" max="9235" width="4.5546875" style="122" customWidth="1"/>
    <col min="9236" max="9247" width="12.6640625" style="122" customWidth="1"/>
    <col min="9248" max="9371" width="5.6640625" style="122"/>
    <col min="9372" max="9372" width="20.21875" style="122" bestFit="1" customWidth="1"/>
    <col min="9373" max="9373" width="4.5546875" style="122" customWidth="1"/>
    <col min="9374" max="9374" width="1.6640625" style="122" customWidth="1"/>
    <col min="9375" max="9375" width="10.6640625" style="122" customWidth="1"/>
    <col min="9376" max="9376" width="8.33203125" style="122" customWidth="1"/>
    <col min="9377" max="9377" width="10.6640625" style="122" customWidth="1"/>
    <col min="9378" max="9378" width="10.109375" style="122" customWidth="1"/>
    <col min="9379" max="9379" width="10.6640625" style="122" customWidth="1"/>
    <col min="9380" max="9380" width="7.6640625" style="122" customWidth="1"/>
    <col min="9381" max="9381" width="1.6640625" style="122" customWidth="1"/>
    <col min="9382" max="9382" width="15.21875" style="122" customWidth="1"/>
    <col min="9383" max="9383" width="12.33203125" style="122" customWidth="1"/>
    <col min="9384" max="9384" width="1.6640625" style="122" customWidth="1"/>
    <col min="9385" max="9385" width="2.33203125" style="122" customWidth="1"/>
    <col min="9386" max="9386" width="33.33203125" style="122" customWidth="1"/>
    <col min="9387" max="9387" width="2.33203125" style="122" bestFit="1" customWidth="1"/>
    <col min="9388" max="9388" width="14.5546875" style="122" customWidth="1"/>
    <col min="9389" max="9389" width="7.88671875" style="122" customWidth="1"/>
    <col min="9390" max="9390" width="11.6640625" style="122" customWidth="1"/>
    <col min="9391" max="9391" width="7.88671875" style="122" customWidth="1"/>
    <col min="9392" max="9392" width="11.6640625" style="122" customWidth="1"/>
    <col min="9393" max="9393" width="7.5546875" style="122" customWidth="1"/>
    <col min="9394" max="9394" width="1.6640625" style="122" customWidth="1"/>
    <col min="9395" max="9395" width="12.109375" style="122" bestFit="1" customWidth="1"/>
    <col min="9396" max="9396" width="15" style="122" customWidth="1"/>
    <col min="9397" max="9406" width="5.6640625" style="122"/>
    <col min="9407" max="9407" width="10.6640625" style="122" bestFit="1" customWidth="1"/>
    <col min="9408" max="9408" width="5.6640625" style="122"/>
    <col min="9409" max="9409" width="7" style="122" customWidth="1"/>
    <col min="9410" max="9410" width="4.5546875" style="122" customWidth="1"/>
    <col min="9411" max="9411" width="1.6640625" style="122" customWidth="1"/>
    <col min="9412" max="9412" width="2.33203125" style="122" customWidth="1"/>
    <col min="9413" max="9413" width="33.33203125" style="122" customWidth="1"/>
    <col min="9414" max="9414" width="11.109375" style="122" customWidth="1"/>
    <col min="9415" max="9415" width="11.5546875" style="122" customWidth="1"/>
    <col min="9416" max="9416" width="11.44140625" style="122" customWidth="1"/>
    <col min="9417" max="9417" width="12.88671875" style="122" customWidth="1"/>
    <col min="9418" max="9418" width="11.5546875" style="122" customWidth="1"/>
    <col min="9419" max="9419" width="11.33203125" style="122" customWidth="1"/>
    <col min="9420" max="9420" width="12" style="122" customWidth="1"/>
    <col min="9421" max="9421" width="11.5546875" style="122" customWidth="1"/>
    <col min="9422" max="9423" width="10.6640625" style="122" customWidth="1"/>
    <col min="9424" max="9425" width="11.5546875" style="122" customWidth="1"/>
    <col min="9426" max="9426" width="5.6640625" style="122"/>
    <col min="9427" max="9427" width="4.5546875" style="122" customWidth="1"/>
    <col min="9428" max="9428" width="11.109375" style="122" customWidth="1"/>
    <col min="9429" max="9429" width="11.5546875" style="122" customWidth="1"/>
    <col min="9430" max="9430" width="10.6640625" style="122" customWidth="1"/>
    <col min="9431" max="9431" width="10.5546875" style="122" customWidth="1"/>
    <col min="9432" max="9432" width="11.5546875" style="122" customWidth="1"/>
    <col min="9433" max="9433" width="10.6640625" style="122" customWidth="1"/>
    <col min="9434" max="9434" width="12" style="122" customWidth="1"/>
    <col min="9435" max="9435" width="11.5546875" style="122" customWidth="1"/>
    <col min="9436" max="9437" width="10.6640625" style="122" customWidth="1"/>
    <col min="9438" max="9439" width="11.5546875" style="122" customWidth="1"/>
    <col min="9440" max="9441" width="5.6640625" style="122"/>
    <col min="9442" max="9442" width="4.5546875" style="122" customWidth="1"/>
    <col min="9443" max="9443" width="1.6640625" style="122" customWidth="1"/>
    <col min="9444" max="9444" width="2.33203125" style="122" customWidth="1"/>
    <col min="9445" max="9445" width="33.33203125" style="122" customWidth="1"/>
    <col min="9446" max="9446" width="11.109375" style="122" customWidth="1"/>
    <col min="9447" max="9447" width="11.5546875" style="122" customWidth="1"/>
    <col min="9448" max="9448" width="10.6640625" style="122" customWidth="1"/>
    <col min="9449" max="9449" width="10.5546875" style="122" customWidth="1"/>
    <col min="9450" max="9450" width="11.5546875" style="122" customWidth="1"/>
    <col min="9451" max="9451" width="10.6640625" style="122" customWidth="1"/>
    <col min="9452" max="9452" width="12" style="122" customWidth="1"/>
    <col min="9453" max="9453" width="11.5546875" style="122" customWidth="1"/>
    <col min="9454" max="9455" width="10.6640625" style="122" customWidth="1"/>
    <col min="9456" max="9457" width="11.5546875" style="122" customWidth="1"/>
    <col min="9458" max="9458" width="5.6640625" style="122"/>
    <col min="9459" max="9459" width="4.5546875" style="122" customWidth="1"/>
    <col min="9460" max="9471" width="12.6640625" style="122" customWidth="1"/>
    <col min="9472" max="9473" width="5.6640625" style="122"/>
    <col min="9474" max="9474" width="4.5546875" style="122" customWidth="1"/>
    <col min="9475" max="9475" width="1.6640625" style="122" customWidth="1"/>
    <col min="9476" max="9476" width="2.33203125" style="122" customWidth="1"/>
    <col min="9477" max="9477" width="33.33203125" style="122" customWidth="1"/>
    <col min="9478" max="9478" width="11.109375" style="122" customWidth="1"/>
    <col min="9479" max="9479" width="11.5546875" style="122" customWidth="1"/>
    <col min="9480" max="9480" width="10.6640625" style="122" customWidth="1"/>
    <col min="9481" max="9481" width="10.5546875" style="122" customWidth="1"/>
    <col min="9482" max="9482" width="11.5546875" style="122" customWidth="1"/>
    <col min="9483" max="9483" width="10.6640625" style="122" customWidth="1"/>
    <col min="9484" max="9484" width="12" style="122" customWidth="1"/>
    <col min="9485" max="9485" width="11.5546875" style="122" customWidth="1"/>
    <col min="9486" max="9487" width="10.6640625" style="122" customWidth="1"/>
    <col min="9488" max="9489" width="11.5546875" style="122" customWidth="1"/>
    <col min="9490" max="9490" width="5.6640625" style="122"/>
    <col min="9491" max="9491" width="4.5546875" style="122" customWidth="1"/>
    <col min="9492" max="9503" width="12.6640625" style="122" customWidth="1"/>
    <col min="9504" max="9627" width="5.6640625" style="122"/>
    <col min="9628" max="9628" width="20.21875" style="122" bestFit="1" customWidth="1"/>
    <col min="9629" max="9629" width="4.5546875" style="122" customWidth="1"/>
    <col min="9630" max="9630" width="1.6640625" style="122" customWidth="1"/>
    <col min="9631" max="9631" width="10.6640625" style="122" customWidth="1"/>
    <col min="9632" max="9632" width="8.33203125" style="122" customWidth="1"/>
    <col min="9633" max="9633" width="10.6640625" style="122" customWidth="1"/>
    <col min="9634" max="9634" width="10.109375" style="122" customWidth="1"/>
    <col min="9635" max="9635" width="10.6640625" style="122" customWidth="1"/>
    <col min="9636" max="9636" width="7.6640625" style="122" customWidth="1"/>
    <col min="9637" max="9637" width="1.6640625" style="122" customWidth="1"/>
    <col min="9638" max="9638" width="15.21875" style="122" customWidth="1"/>
    <col min="9639" max="9639" width="12.33203125" style="122" customWidth="1"/>
    <col min="9640" max="9640" width="1.6640625" style="122" customWidth="1"/>
    <col min="9641" max="9641" width="2.33203125" style="122" customWidth="1"/>
    <col min="9642" max="9642" width="33.33203125" style="122" customWidth="1"/>
    <col min="9643" max="9643" width="2.33203125" style="122" bestFit="1" customWidth="1"/>
    <col min="9644" max="9644" width="14.5546875" style="122" customWidth="1"/>
    <col min="9645" max="9645" width="7.88671875" style="122" customWidth="1"/>
    <col min="9646" max="9646" width="11.6640625" style="122" customWidth="1"/>
    <col min="9647" max="9647" width="7.88671875" style="122" customWidth="1"/>
    <col min="9648" max="9648" width="11.6640625" style="122" customWidth="1"/>
    <col min="9649" max="9649" width="7.5546875" style="122" customWidth="1"/>
    <col min="9650" max="9650" width="1.6640625" style="122" customWidth="1"/>
    <col min="9651" max="9651" width="12.109375" style="122" bestFit="1" customWidth="1"/>
    <col min="9652" max="9652" width="15" style="122" customWidth="1"/>
    <col min="9653" max="9662" width="5.6640625" style="122"/>
    <col min="9663" max="9663" width="10.6640625" style="122" bestFit="1" customWidth="1"/>
    <col min="9664" max="9664" width="5.6640625" style="122"/>
    <col min="9665" max="9665" width="7" style="122" customWidth="1"/>
    <col min="9666" max="9666" width="4.5546875" style="122" customWidth="1"/>
    <col min="9667" max="9667" width="1.6640625" style="122" customWidth="1"/>
    <col min="9668" max="9668" width="2.33203125" style="122" customWidth="1"/>
    <col min="9669" max="9669" width="33.33203125" style="122" customWidth="1"/>
    <col min="9670" max="9670" width="11.109375" style="122" customWidth="1"/>
    <col min="9671" max="9671" width="11.5546875" style="122" customWidth="1"/>
    <col min="9672" max="9672" width="11.44140625" style="122" customWidth="1"/>
    <col min="9673" max="9673" width="12.88671875" style="122" customWidth="1"/>
    <col min="9674" max="9674" width="11.5546875" style="122" customWidth="1"/>
    <col min="9675" max="9675" width="11.33203125" style="122" customWidth="1"/>
    <col min="9676" max="9676" width="12" style="122" customWidth="1"/>
    <col min="9677" max="9677" width="11.5546875" style="122" customWidth="1"/>
    <col min="9678" max="9679" width="10.6640625" style="122" customWidth="1"/>
    <col min="9680" max="9681" width="11.5546875" style="122" customWidth="1"/>
    <col min="9682" max="9682" width="5.6640625" style="122"/>
    <col min="9683" max="9683" width="4.5546875" style="122" customWidth="1"/>
    <col min="9684" max="9684" width="11.109375" style="122" customWidth="1"/>
    <col min="9685" max="9685" width="11.5546875" style="122" customWidth="1"/>
    <col min="9686" max="9686" width="10.6640625" style="122" customWidth="1"/>
    <col min="9687" max="9687" width="10.5546875" style="122" customWidth="1"/>
    <col min="9688" max="9688" width="11.5546875" style="122" customWidth="1"/>
    <col min="9689" max="9689" width="10.6640625" style="122" customWidth="1"/>
    <col min="9690" max="9690" width="12" style="122" customWidth="1"/>
    <col min="9691" max="9691" width="11.5546875" style="122" customWidth="1"/>
    <col min="9692" max="9693" width="10.6640625" style="122" customWidth="1"/>
    <col min="9694" max="9695" width="11.5546875" style="122" customWidth="1"/>
    <col min="9696" max="9697" width="5.6640625" style="122"/>
    <col min="9698" max="9698" width="4.5546875" style="122" customWidth="1"/>
    <col min="9699" max="9699" width="1.6640625" style="122" customWidth="1"/>
    <col min="9700" max="9700" width="2.33203125" style="122" customWidth="1"/>
    <col min="9701" max="9701" width="33.33203125" style="122" customWidth="1"/>
    <col min="9702" max="9702" width="11.109375" style="122" customWidth="1"/>
    <col min="9703" max="9703" width="11.5546875" style="122" customWidth="1"/>
    <col min="9704" max="9704" width="10.6640625" style="122" customWidth="1"/>
    <col min="9705" max="9705" width="10.5546875" style="122" customWidth="1"/>
    <col min="9706" max="9706" width="11.5546875" style="122" customWidth="1"/>
    <col min="9707" max="9707" width="10.6640625" style="122" customWidth="1"/>
    <col min="9708" max="9708" width="12" style="122" customWidth="1"/>
    <col min="9709" max="9709" width="11.5546875" style="122" customWidth="1"/>
    <col min="9710" max="9711" width="10.6640625" style="122" customWidth="1"/>
    <col min="9712" max="9713" width="11.5546875" style="122" customWidth="1"/>
    <col min="9714" max="9714" width="5.6640625" style="122"/>
    <col min="9715" max="9715" width="4.5546875" style="122" customWidth="1"/>
    <col min="9716" max="9727" width="12.6640625" style="122" customWidth="1"/>
    <col min="9728" max="9729" width="5.6640625" style="122"/>
    <col min="9730" max="9730" width="4.5546875" style="122" customWidth="1"/>
    <col min="9731" max="9731" width="1.6640625" style="122" customWidth="1"/>
    <col min="9732" max="9732" width="2.33203125" style="122" customWidth="1"/>
    <col min="9733" max="9733" width="33.33203125" style="122" customWidth="1"/>
    <col min="9734" max="9734" width="11.109375" style="122" customWidth="1"/>
    <col min="9735" max="9735" width="11.5546875" style="122" customWidth="1"/>
    <col min="9736" max="9736" width="10.6640625" style="122" customWidth="1"/>
    <col min="9737" max="9737" width="10.5546875" style="122" customWidth="1"/>
    <col min="9738" max="9738" width="11.5546875" style="122" customWidth="1"/>
    <col min="9739" max="9739" width="10.6640625" style="122" customWidth="1"/>
    <col min="9740" max="9740" width="12" style="122" customWidth="1"/>
    <col min="9741" max="9741" width="11.5546875" style="122" customWidth="1"/>
    <col min="9742" max="9743" width="10.6640625" style="122" customWidth="1"/>
    <col min="9744" max="9745" width="11.5546875" style="122" customWidth="1"/>
    <col min="9746" max="9746" width="5.6640625" style="122"/>
    <col min="9747" max="9747" width="4.5546875" style="122" customWidth="1"/>
    <col min="9748" max="9759" width="12.6640625" style="122" customWidth="1"/>
    <col min="9760" max="9883" width="5.6640625" style="122"/>
    <col min="9884" max="9884" width="20.21875" style="122" bestFit="1" customWidth="1"/>
    <col min="9885" max="9885" width="4.5546875" style="122" customWidth="1"/>
    <col min="9886" max="9886" width="1.6640625" style="122" customWidth="1"/>
    <col min="9887" max="9887" width="10.6640625" style="122" customWidth="1"/>
    <col min="9888" max="9888" width="8.33203125" style="122" customWidth="1"/>
    <col min="9889" max="9889" width="10.6640625" style="122" customWidth="1"/>
    <col min="9890" max="9890" width="10.109375" style="122" customWidth="1"/>
    <col min="9891" max="9891" width="10.6640625" style="122" customWidth="1"/>
    <col min="9892" max="9892" width="7.6640625" style="122" customWidth="1"/>
    <col min="9893" max="9893" width="1.6640625" style="122" customWidth="1"/>
    <col min="9894" max="9894" width="15.21875" style="122" customWidth="1"/>
    <col min="9895" max="9895" width="12.33203125" style="122" customWidth="1"/>
    <col min="9896" max="9896" width="1.6640625" style="122" customWidth="1"/>
    <col min="9897" max="9897" width="2.33203125" style="122" customWidth="1"/>
    <col min="9898" max="9898" width="33.33203125" style="122" customWidth="1"/>
    <col min="9899" max="9899" width="2.33203125" style="122" bestFit="1" customWidth="1"/>
    <col min="9900" max="9900" width="14.5546875" style="122" customWidth="1"/>
    <col min="9901" max="9901" width="7.88671875" style="122" customWidth="1"/>
    <col min="9902" max="9902" width="11.6640625" style="122" customWidth="1"/>
    <col min="9903" max="9903" width="7.88671875" style="122" customWidth="1"/>
    <col min="9904" max="9904" width="11.6640625" style="122" customWidth="1"/>
    <col min="9905" max="9905" width="7.5546875" style="122" customWidth="1"/>
    <col min="9906" max="9906" width="1.6640625" style="122" customWidth="1"/>
    <col min="9907" max="9907" width="12.109375" style="122" bestFit="1" customWidth="1"/>
    <col min="9908" max="9908" width="15" style="122" customWidth="1"/>
    <col min="9909" max="9918" width="5.6640625" style="122"/>
    <col min="9919" max="9919" width="10.6640625" style="122" bestFit="1" customWidth="1"/>
    <col min="9920" max="9920" width="5.6640625" style="122"/>
    <col min="9921" max="9921" width="7" style="122" customWidth="1"/>
    <col min="9922" max="9922" width="4.5546875" style="122" customWidth="1"/>
    <col min="9923" max="9923" width="1.6640625" style="122" customWidth="1"/>
    <col min="9924" max="9924" width="2.33203125" style="122" customWidth="1"/>
    <col min="9925" max="9925" width="33.33203125" style="122" customWidth="1"/>
    <col min="9926" max="9926" width="11.109375" style="122" customWidth="1"/>
    <col min="9927" max="9927" width="11.5546875" style="122" customWidth="1"/>
    <col min="9928" max="9928" width="11.44140625" style="122" customWidth="1"/>
    <col min="9929" max="9929" width="12.88671875" style="122" customWidth="1"/>
    <col min="9930" max="9930" width="11.5546875" style="122" customWidth="1"/>
    <col min="9931" max="9931" width="11.33203125" style="122" customWidth="1"/>
    <col min="9932" max="9932" width="12" style="122" customWidth="1"/>
    <col min="9933" max="9933" width="11.5546875" style="122" customWidth="1"/>
    <col min="9934" max="9935" width="10.6640625" style="122" customWidth="1"/>
    <col min="9936" max="9937" width="11.5546875" style="122" customWidth="1"/>
    <col min="9938" max="9938" width="5.6640625" style="122"/>
    <col min="9939" max="9939" width="4.5546875" style="122" customWidth="1"/>
    <col min="9940" max="9940" width="11.109375" style="122" customWidth="1"/>
    <col min="9941" max="9941" width="11.5546875" style="122" customWidth="1"/>
    <col min="9942" max="9942" width="10.6640625" style="122" customWidth="1"/>
    <col min="9943" max="9943" width="10.5546875" style="122" customWidth="1"/>
    <col min="9944" max="9944" width="11.5546875" style="122" customWidth="1"/>
    <col min="9945" max="9945" width="10.6640625" style="122" customWidth="1"/>
    <col min="9946" max="9946" width="12" style="122" customWidth="1"/>
    <col min="9947" max="9947" width="11.5546875" style="122" customWidth="1"/>
    <col min="9948" max="9949" width="10.6640625" style="122" customWidth="1"/>
    <col min="9950" max="9951" width="11.5546875" style="122" customWidth="1"/>
    <col min="9952" max="9953" width="5.6640625" style="122"/>
    <col min="9954" max="9954" width="4.5546875" style="122" customWidth="1"/>
    <col min="9955" max="9955" width="1.6640625" style="122" customWidth="1"/>
    <col min="9956" max="9956" width="2.33203125" style="122" customWidth="1"/>
    <col min="9957" max="9957" width="33.33203125" style="122" customWidth="1"/>
    <col min="9958" max="9958" width="11.109375" style="122" customWidth="1"/>
    <col min="9959" max="9959" width="11.5546875" style="122" customWidth="1"/>
    <col min="9960" max="9960" width="10.6640625" style="122" customWidth="1"/>
    <col min="9961" max="9961" width="10.5546875" style="122" customWidth="1"/>
    <col min="9962" max="9962" width="11.5546875" style="122" customWidth="1"/>
    <col min="9963" max="9963" width="10.6640625" style="122" customWidth="1"/>
    <col min="9964" max="9964" width="12" style="122" customWidth="1"/>
    <col min="9965" max="9965" width="11.5546875" style="122" customWidth="1"/>
    <col min="9966" max="9967" width="10.6640625" style="122" customWidth="1"/>
    <col min="9968" max="9969" width="11.5546875" style="122" customWidth="1"/>
    <col min="9970" max="9970" width="5.6640625" style="122"/>
    <col min="9971" max="9971" width="4.5546875" style="122" customWidth="1"/>
    <col min="9972" max="9983" width="12.6640625" style="122" customWidth="1"/>
    <col min="9984" max="9985" width="5.6640625" style="122"/>
    <col min="9986" max="9986" width="4.5546875" style="122" customWidth="1"/>
    <col min="9987" max="9987" width="1.6640625" style="122" customWidth="1"/>
    <col min="9988" max="9988" width="2.33203125" style="122" customWidth="1"/>
    <col min="9989" max="9989" width="33.33203125" style="122" customWidth="1"/>
    <col min="9990" max="9990" width="11.109375" style="122" customWidth="1"/>
    <col min="9991" max="9991" width="11.5546875" style="122" customWidth="1"/>
    <col min="9992" max="9992" width="10.6640625" style="122" customWidth="1"/>
    <col min="9993" max="9993" width="10.5546875" style="122" customWidth="1"/>
    <col min="9994" max="9994" width="11.5546875" style="122" customWidth="1"/>
    <col min="9995" max="9995" width="10.6640625" style="122" customWidth="1"/>
    <col min="9996" max="9996" width="12" style="122" customWidth="1"/>
    <col min="9997" max="9997" width="11.5546875" style="122" customWidth="1"/>
    <col min="9998" max="9999" width="10.6640625" style="122" customWidth="1"/>
    <col min="10000" max="10001" width="11.5546875" style="122" customWidth="1"/>
    <col min="10002" max="10002" width="5.6640625" style="122"/>
    <col min="10003" max="10003" width="4.5546875" style="122" customWidth="1"/>
    <col min="10004" max="10015" width="12.6640625" style="122" customWidth="1"/>
    <col min="10016" max="10139" width="5.6640625" style="122"/>
    <col min="10140" max="10140" width="20.21875" style="122" bestFit="1" customWidth="1"/>
    <col min="10141" max="10141" width="4.5546875" style="122" customWidth="1"/>
    <col min="10142" max="10142" width="1.6640625" style="122" customWidth="1"/>
    <col min="10143" max="10143" width="10.6640625" style="122" customWidth="1"/>
    <col min="10144" max="10144" width="8.33203125" style="122" customWidth="1"/>
    <col min="10145" max="10145" width="10.6640625" style="122" customWidth="1"/>
    <col min="10146" max="10146" width="10.109375" style="122" customWidth="1"/>
    <col min="10147" max="10147" width="10.6640625" style="122" customWidth="1"/>
    <col min="10148" max="10148" width="7.6640625" style="122" customWidth="1"/>
    <col min="10149" max="10149" width="1.6640625" style="122" customWidth="1"/>
    <col min="10150" max="10150" width="15.21875" style="122" customWidth="1"/>
    <col min="10151" max="10151" width="12.33203125" style="122" customWidth="1"/>
    <col min="10152" max="10152" width="1.6640625" style="122" customWidth="1"/>
    <col min="10153" max="10153" width="2.33203125" style="122" customWidth="1"/>
    <col min="10154" max="10154" width="33.33203125" style="122" customWidth="1"/>
    <col min="10155" max="10155" width="2.33203125" style="122" bestFit="1" customWidth="1"/>
    <col min="10156" max="10156" width="14.5546875" style="122" customWidth="1"/>
    <col min="10157" max="10157" width="7.88671875" style="122" customWidth="1"/>
    <col min="10158" max="10158" width="11.6640625" style="122" customWidth="1"/>
    <col min="10159" max="10159" width="7.88671875" style="122" customWidth="1"/>
    <col min="10160" max="10160" width="11.6640625" style="122" customWidth="1"/>
    <col min="10161" max="10161" width="7.5546875" style="122" customWidth="1"/>
    <col min="10162" max="10162" width="1.6640625" style="122" customWidth="1"/>
    <col min="10163" max="10163" width="12.109375" style="122" bestFit="1" customWidth="1"/>
    <col min="10164" max="10164" width="15" style="122" customWidth="1"/>
    <col min="10165" max="10174" width="5.6640625" style="122"/>
    <col min="10175" max="10175" width="10.6640625" style="122" bestFit="1" customWidth="1"/>
    <col min="10176" max="10176" width="5.6640625" style="122"/>
    <col min="10177" max="10177" width="7" style="122" customWidth="1"/>
    <col min="10178" max="10178" width="4.5546875" style="122" customWidth="1"/>
    <col min="10179" max="10179" width="1.6640625" style="122" customWidth="1"/>
    <col min="10180" max="10180" width="2.33203125" style="122" customWidth="1"/>
    <col min="10181" max="10181" width="33.33203125" style="122" customWidth="1"/>
    <col min="10182" max="10182" width="11.109375" style="122" customWidth="1"/>
    <col min="10183" max="10183" width="11.5546875" style="122" customWidth="1"/>
    <col min="10184" max="10184" width="11.44140625" style="122" customWidth="1"/>
    <col min="10185" max="10185" width="12.88671875" style="122" customWidth="1"/>
    <col min="10186" max="10186" width="11.5546875" style="122" customWidth="1"/>
    <col min="10187" max="10187" width="11.33203125" style="122" customWidth="1"/>
    <col min="10188" max="10188" width="12" style="122" customWidth="1"/>
    <col min="10189" max="10189" width="11.5546875" style="122" customWidth="1"/>
    <col min="10190" max="10191" width="10.6640625" style="122" customWidth="1"/>
    <col min="10192" max="10193" width="11.5546875" style="122" customWidth="1"/>
    <col min="10194" max="10194" width="5.6640625" style="122"/>
    <col min="10195" max="10195" width="4.5546875" style="122" customWidth="1"/>
    <col min="10196" max="10196" width="11.109375" style="122" customWidth="1"/>
    <col min="10197" max="10197" width="11.5546875" style="122" customWidth="1"/>
    <col min="10198" max="10198" width="10.6640625" style="122" customWidth="1"/>
    <col min="10199" max="10199" width="10.5546875" style="122" customWidth="1"/>
    <col min="10200" max="10200" width="11.5546875" style="122" customWidth="1"/>
    <col min="10201" max="10201" width="10.6640625" style="122" customWidth="1"/>
    <col min="10202" max="10202" width="12" style="122" customWidth="1"/>
    <col min="10203" max="10203" width="11.5546875" style="122" customWidth="1"/>
    <col min="10204" max="10205" width="10.6640625" style="122" customWidth="1"/>
    <col min="10206" max="10207" width="11.5546875" style="122" customWidth="1"/>
    <col min="10208" max="10209" width="5.6640625" style="122"/>
    <col min="10210" max="10210" width="4.5546875" style="122" customWidth="1"/>
    <col min="10211" max="10211" width="1.6640625" style="122" customWidth="1"/>
    <col min="10212" max="10212" width="2.33203125" style="122" customWidth="1"/>
    <col min="10213" max="10213" width="33.33203125" style="122" customWidth="1"/>
    <col min="10214" max="10214" width="11.109375" style="122" customWidth="1"/>
    <col min="10215" max="10215" width="11.5546875" style="122" customWidth="1"/>
    <col min="10216" max="10216" width="10.6640625" style="122" customWidth="1"/>
    <col min="10217" max="10217" width="10.5546875" style="122" customWidth="1"/>
    <col min="10218" max="10218" width="11.5546875" style="122" customWidth="1"/>
    <col min="10219" max="10219" width="10.6640625" style="122" customWidth="1"/>
    <col min="10220" max="10220" width="12" style="122" customWidth="1"/>
    <col min="10221" max="10221" width="11.5546875" style="122" customWidth="1"/>
    <col min="10222" max="10223" width="10.6640625" style="122" customWidth="1"/>
    <col min="10224" max="10225" width="11.5546875" style="122" customWidth="1"/>
    <col min="10226" max="10226" width="5.6640625" style="122"/>
    <col min="10227" max="10227" width="4.5546875" style="122" customWidth="1"/>
    <col min="10228" max="10239" width="12.6640625" style="122" customWidth="1"/>
    <col min="10240" max="10241" width="5.6640625" style="122"/>
    <col min="10242" max="10242" width="4.5546875" style="122" customWidth="1"/>
    <col min="10243" max="10243" width="1.6640625" style="122" customWidth="1"/>
    <col min="10244" max="10244" width="2.33203125" style="122" customWidth="1"/>
    <col min="10245" max="10245" width="33.33203125" style="122" customWidth="1"/>
    <col min="10246" max="10246" width="11.109375" style="122" customWidth="1"/>
    <col min="10247" max="10247" width="11.5546875" style="122" customWidth="1"/>
    <col min="10248" max="10248" width="10.6640625" style="122" customWidth="1"/>
    <col min="10249" max="10249" width="10.5546875" style="122" customWidth="1"/>
    <col min="10250" max="10250" width="11.5546875" style="122" customWidth="1"/>
    <col min="10251" max="10251" width="10.6640625" style="122" customWidth="1"/>
    <col min="10252" max="10252" width="12" style="122" customWidth="1"/>
    <col min="10253" max="10253" width="11.5546875" style="122" customWidth="1"/>
    <col min="10254" max="10255" width="10.6640625" style="122" customWidth="1"/>
    <col min="10256" max="10257" width="11.5546875" style="122" customWidth="1"/>
    <col min="10258" max="10258" width="5.6640625" style="122"/>
    <col min="10259" max="10259" width="4.5546875" style="122" customWidth="1"/>
    <col min="10260" max="10271" width="12.6640625" style="122" customWidth="1"/>
    <col min="10272" max="10395" width="5.6640625" style="122"/>
    <col min="10396" max="10396" width="20.21875" style="122" bestFit="1" customWidth="1"/>
    <col min="10397" max="10397" width="4.5546875" style="122" customWidth="1"/>
    <col min="10398" max="10398" width="1.6640625" style="122" customWidth="1"/>
    <col min="10399" max="10399" width="10.6640625" style="122" customWidth="1"/>
    <col min="10400" max="10400" width="8.33203125" style="122" customWidth="1"/>
    <col min="10401" max="10401" width="10.6640625" style="122" customWidth="1"/>
    <col min="10402" max="10402" width="10.109375" style="122" customWidth="1"/>
    <col min="10403" max="10403" width="10.6640625" style="122" customWidth="1"/>
    <col min="10404" max="10404" width="7.6640625" style="122" customWidth="1"/>
    <col min="10405" max="10405" width="1.6640625" style="122" customWidth="1"/>
    <col min="10406" max="10406" width="15.21875" style="122" customWidth="1"/>
    <col min="10407" max="10407" width="12.33203125" style="122" customWidth="1"/>
    <col min="10408" max="10408" width="1.6640625" style="122" customWidth="1"/>
    <col min="10409" max="10409" width="2.33203125" style="122" customWidth="1"/>
    <col min="10410" max="10410" width="33.33203125" style="122" customWidth="1"/>
    <col min="10411" max="10411" width="2.33203125" style="122" bestFit="1" customWidth="1"/>
    <col min="10412" max="10412" width="14.5546875" style="122" customWidth="1"/>
    <col min="10413" max="10413" width="7.88671875" style="122" customWidth="1"/>
    <col min="10414" max="10414" width="11.6640625" style="122" customWidth="1"/>
    <col min="10415" max="10415" width="7.88671875" style="122" customWidth="1"/>
    <col min="10416" max="10416" width="11.6640625" style="122" customWidth="1"/>
    <col min="10417" max="10417" width="7.5546875" style="122" customWidth="1"/>
    <col min="10418" max="10418" width="1.6640625" style="122" customWidth="1"/>
    <col min="10419" max="10419" width="12.109375" style="122" bestFit="1" customWidth="1"/>
    <col min="10420" max="10420" width="15" style="122" customWidth="1"/>
    <col min="10421" max="10430" width="5.6640625" style="122"/>
    <col min="10431" max="10431" width="10.6640625" style="122" bestFit="1" customWidth="1"/>
    <col min="10432" max="10432" width="5.6640625" style="122"/>
    <col min="10433" max="10433" width="7" style="122" customWidth="1"/>
    <col min="10434" max="10434" width="4.5546875" style="122" customWidth="1"/>
    <col min="10435" max="10435" width="1.6640625" style="122" customWidth="1"/>
    <col min="10436" max="10436" width="2.33203125" style="122" customWidth="1"/>
    <col min="10437" max="10437" width="33.33203125" style="122" customWidth="1"/>
    <col min="10438" max="10438" width="11.109375" style="122" customWidth="1"/>
    <col min="10439" max="10439" width="11.5546875" style="122" customWidth="1"/>
    <col min="10440" max="10440" width="11.44140625" style="122" customWidth="1"/>
    <col min="10441" max="10441" width="12.88671875" style="122" customWidth="1"/>
    <col min="10442" max="10442" width="11.5546875" style="122" customWidth="1"/>
    <col min="10443" max="10443" width="11.33203125" style="122" customWidth="1"/>
    <col min="10444" max="10444" width="12" style="122" customWidth="1"/>
    <col min="10445" max="10445" width="11.5546875" style="122" customWidth="1"/>
    <col min="10446" max="10447" width="10.6640625" style="122" customWidth="1"/>
    <col min="10448" max="10449" width="11.5546875" style="122" customWidth="1"/>
    <col min="10450" max="10450" width="5.6640625" style="122"/>
    <col min="10451" max="10451" width="4.5546875" style="122" customWidth="1"/>
    <col min="10452" max="10452" width="11.109375" style="122" customWidth="1"/>
    <col min="10453" max="10453" width="11.5546875" style="122" customWidth="1"/>
    <col min="10454" max="10454" width="10.6640625" style="122" customWidth="1"/>
    <col min="10455" max="10455" width="10.5546875" style="122" customWidth="1"/>
    <col min="10456" max="10456" width="11.5546875" style="122" customWidth="1"/>
    <col min="10457" max="10457" width="10.6640625" style="122" customWidth="1"/>
    <col min="10458" max="10458" width="12" style="122" customWidth="1"/>
    <col min="10459" max="10459" width="11.5546875" style="122" customWidth="1"/>
    <col min="10460" max="10461" width="10.6640625" style="122" customWidth="1"/>
    <col min="10462" max="10463" width="11.5546875" style="122" customWidth="1"/>
    <col min="10464" max="10465" width="5.6640625" style="122"/>
    <col min="10466" max="10466" width="4.5546875" style="122" customWidth="1"/>
    <col min="10467" max="10467" width="1.6640625" style="122" customWidth="1"/>
    <col min="10468" max="10468" width="2.33203125" style="122" customWidth="1"/>
    <col min="10469" max="10469" width="33.33203125" style="122" customWidth="1"/>
    <col min="10470" max="10470" width="11.109375" style="122" customWidth="1"/>
    <col min="10471" max="10471" width="11.5546875" style="122" customWidth="1"/>
    <col min="10472" max="10472" width="10.6640625" style="122" customWidth="1"/>
    <col min="10473" max="10473" width="10.5546875" style="122" customWidth="1"/>
    <col min="10474" max="10474" width="11.5546875" style="122" customWidth="1"/>
    <col min="10475" max="10475" width="10.6640625" style="122" customWidth="1"/>
    <col min="10476" max="10476" width="12" style="122" customWidth="1"/>
    <col min="10477" max="10477" width="11.5546875" style="122" customWidth="1"/>
    <col min="10478" max="10479" width="10.6640625" style="122" customWidth="1"/>
    <col min="10480" max="10481" width="11.5546875" style="122" customWidth="1"/>
    <col min="10482" max="10482" width="5.6640625" style="122"/>
    <col min="10483" max="10483" width="4.5546875" style="122" customWidth="1"/>
    <col min="10484" max="10495" width="12.6640625" style="122" customWidth="1"/>
    <col min="10496" max="10497" width="5.6640625" style="122"/>
    <col min="10498" max="10498" width="4.5546875" style="122" customWidth="1"/>
    <col min="10499" max="10499" width="1.6640625" style="122" customWidth="1"/>
    <col min="10500" max="10500" width="2.33203125" style="122" customWidth="1"/>
    <col min="10501" max="10501" width="33.33203125" style="122" customWidth="1"/>
    <col min="10502" max="10502" width="11.109375" style="122" customWidth="1"/>
    <col min="10503" max="10503" width="11.5546875" style="122" customWidth="1"/>
    <col min="10504" max="10504" width="10.6640625" style="122" customWidth="1"/>
    <col min="10505" max="10505" width="10.5546875" style="122" customWidth="1"/>
    <col min="10506" max="10506" width="11.5546875" style="122" customWidth="1"/>
    <col min="10507" max="10507" width="10.6640625" style="122" customWidth="1"/>
    <col min="10508" max="10508" width="12" style="122" customWidth="1"/>
    <col min="10509" max="10509" width="11.5546875" style="122" customWidth="1"/>
    <col min="10510" max="10511" width="10.6640625" style="122" customWidth="1"/>
    <col min="10512" max="10513" width="11.5546875" style="122" customWidth="1"/>
    <col min="10514" max="10514" width="5.6640625" style="122"/>
    <col min="10515" max="10515" width="4.5546875" style="122" customWidth="1"/>
    <col min="10516" max="10527" width="12.6640625" style="122" customWidth="1"/>
    <col min="10528" max="10651" width="5.6640625" style="122"/>
    <col min="10652" max="10652" width="20.21875" style="122" bestFit="1" customWidth="1"/>
    <col min="10653" max="10653" width="4.5546875" style="122" customWidth="1"/>
    <col min="10654" max="10654" width="1.6640625" style="122" customWidth="1"/>
    <col min="10655" max="10655" width="10.6640625" style="122" customWidth="1"/>
    <col min="10656" max="10656" width="8.33203125" style="122" customWidth="1"/>
    <col min="10657" max="10657" width="10.6640625" style="122" customWidth="1"/>
    <col min="10658" max="10658" width="10.109375" style="122" customWidth="1"/>
    <col min="10659" max="10659" width="10.6640625" style="122" customWidth="1"/>
    <col min="10660" max="10660" width="7.6640625" style="122" customWidth="1"/>
    <col min="10661" max="10661" width="1.6640625" style="122" customWidth="1"/>
    <col min="10662" max="10662" width="15.21875" style="122" customWidth="1"/>
    <col min="10663" max="10663" width="12.33203125" style="122" customWidth="1"/>
    <col min="10664" max="10664" width="1.6640625" style="122" customWidth="1"/>
    <col min="10665" max="10665" width="2.33203125" style="122" customWidth="1"/>
    <col min="10666" max="10666" width="33.33203125" style="122" customWidth="1"/>
    <col min="10667" max="10667" width="2.33203125" style="122" bestFit="1" customWidth="1"/>
    <col min="10668" max="10668" width="14.5546875" style="122" customWidth="1"/>
    <col min="10669" max="10669" width="7.88671875" style="122" customWidth="1"/>
    <col min="10670" max="10670" width="11.6640625" style="122" customWidth="1"/>
    <col min="10671" max="10671" width="7.88671875" style="122" customWidth="1"/>
    <col min="10672" max="10672" width="11.6640625" style="122" customWidth="1"/>
    <col min="10673" max="10673" width="7.5546875" style="122" customWidth="1"/>
    <col min="10674" max="10674" width="1.6640625" style="122" customWidth="1"/>
    <col min="10675" max="10675" width="12.109375" style="122" bestFit="1" customWidth="1"/>
    <col min="10676" max="10676" width="15" style="122" customWidth="1"/>
    <col min="10677" max="10686" width="5.6640625" style="122"/>
    <col min="10687" max="10687" width="10.6640625" style="122" bestFit="1" customWidth="1"/>
    <col min="10688" max="10688" width="5.6640625" style="122"/>
    <col min="10689" max="10689" width="7" style="122" customWidth="1"/>
    <col min="10690" max="10690" width="4.5546875" style="122" customWidth="1"/>
    <col min="10691" max="10691" width="1.6640625" style="122" customWidth="1"/>
    <col min="10692" max="10692" width="2.33203125" style="122" customWidth="1"/>
    <col min="10693" max="10693" width="33.33203125" style="122" customWidth="1"/>
    <col min="10694" max="10694" width="11.109375" style="122" customWidth="1"/>
    <col min="10695" max="10695" width="11.5546875" style="122" customWidth="1"/>
    <col min="10696" max="10696" width="11.44140625" style="122" customWidth="1"/>
    <col min="10697" max="10697" width="12.88671875" style="122" customWidth="1"/>
    <col min="10698" max="10698" width="11.5546875" style="122" customWidth="1"/>
    <col min="10699" max="10699" width="11.33203125" style="122" customWidth="1"/>
    <col min="10700" max="10700" width="12" style="122" customWidth="1"/>
    <col min="10701" max="10701" width="11.5546875" style="122" customWidth="1"/>
    <col min="10702" max="10703" width="10.6640625" style="122" customWidth="1"/>
    <col min="10704" max="10705" width="11.5546875" style="122" customWidth="1"/>
    <col min="10706" max="10706" width="5.6640625" style="122"/>
    <col min="10707" max="10707" width="4.5546875" style="122" customWidth="1"/>
    <col min="10708" max="10708" width="11.109375" style="122" customWidth="1"/>
    <col min="10709" max="10709" width="11.5546875" style="122" customWidth="1"/>
    <col min="10710" max="10710" width="10.6640625" style="122" customWidth="1"/>
    <col min="10711" max="10711" width="10.5546875" style="122" customWidth="1"/>
    <col min="10712" max="10712" width="11.5546875" style="122" customWidth="1"/>
    <col min="10713" max="10713" width="10.6640625" style="122" customWidth="1"/>
    <col min="10714" max="10714" width="12" style="122" customWidth="1"/>
    <col min="10715" max="10715" width="11.5546875" style="122" customWidth="1"/>
    <col min="10716" max="10717" width="10.6640625" style="122" customWidth="1"/>
    <col min="10718" max="10719" width="11.5546875" style="122" customWidth="1"/>
    <col min="10720" max="10721" width="5.6640625" style="122"/>
    <col min="10722" max="10722" width="4.5546875" style="122" customWidth="1"/>
    <col min="10723" max="10723" width="1.6640625" style="122" customWidth="1"/>
    <col min="10724" max="10724" width="2.33203125" style="122" customWidth="1"/>
    <col min="10725" max="10725" width="33.33203125" style="122" customWidth="1"/>
    <col min="10726" max="10726" width="11.109375" style="122" customWidth="1"/>
    <col min="10727" max="10727" width="11.5546875" style="122" customWidth="1"/>
    <col min="10728" max="10728" width="10.6640625" style="122" customWidth="1"/>
    <col min="10729" max="10729" width="10.5546875" style="122" customWidth="1"/>
    <col min="10730" max="10730" width="11.5546875" style="122" customWidth="1"/>
    <col min="10731" max="10731" width="10.6640625" style="122" customWidth="1"/>
    <col min="10732" max="10732" width="12" style="122" customWidth="1"/>
    <col min="10733" max="10733" width="11.5546875" style="122" customWidth="1"/>
    <col min="10734" max="10735" width="10.6640625" style="122" customWidth="1"/>
    <col min="10736" max="10737" width="11.5546875" style="122" customWidth="1"/>
    <col min="10738" max="10738" width="5.6640625" style="122"/>
    <col min="10739" max="10739" width="4.5546875" style="122" customWidth="1"/>
    <col min="10740" max="10751" width="12.6640625" style="122" customWidth="1"/>
    <col min="10752" max="10753" width="5.6640625" style="122"/>
    <col min="10754" max="10754" width="4.5546875" style="122" customWidth="1"/>
    <col min="10755" max="10755" width="1.6640625" style="122" customWidth="1"/>
    <col min="10756" max="10756" width="2.33203125" style="122" customWidth="1"/>
    <col min="10757" max="10757" width="33.33203125" style="122" customWidth="1"/>
    <col min="10758" max="10758" width="11.109375" style="122" customWidth="1"/>
    <col min="10759" max="10759" width="11.5546875" style="122" customWidth="1"/>
    <col min="10760" max="10760" width="10.6640625" style="122" customWidth="1"/>
    <col min="10761" max="10761" width="10.5546875" style="122" customWidth="1"/>
    <col min="10762" max="10762" width="11.5546875" style="122" customWidth="1"/>
    <col min="10763" max="10763" width="10.6640625" style="122" customWidth="1"/>
    <col min="10764" max="10764" width="12" style="122" customWidth="1"/>
    <col min="10765" max="10765" width="11.5546875" style="122" customWidth="1"/>
    <col min="10766" max="10767" width="10.6640625" style="122" customWidth="1"/>
    <col min="10768" max="10769" width="11.5546875" style="122" customWidth="1"/>
    <col min="10770" max="10770" width="5.6640625" style="122"/>
    <col min="10771" max="10771" width="4.5546875" style="122" customWidth="1"/>
    <col min="10772" max="10783" width="12.6640625" style="122" customWidth="1"/>
    <col min="10784" max="10907" width="5.6640625" style="122"/>
    <col min="10908" max="10908" width="20.21875" style="122" bestFit="1" customWidth="1"/>
    <col min="10909" max="10909" width="4.5546875" style="122" customWidth="1"/>
    <col min="10910" max="10910" width="1.6640625" style="122" customWidth="1"/>
    <col min="10911" max="10911" width="10.6640625" style="122" customWidth="1"/>
    <col min="10912" max="10912" width="8.33203125" style="122" customWidth="1"/>
    <col min="10913" max="10913" width="10.6640625" style="122" customWidth="1"/>
    <col min="10914" max="10914" width="10.109375" style="122" customWidth="1"/>
    <col min="10915" max="10915" width="10.6640625" style="122" customWidth="1"/>
    <col min="10916" max="10916" width="7.6640625" style="122" customWidth="1"/>
    <col min="10917" max="10917" width="1.6640625" style="122" customWidth="1"/>
    <col min="10918" max="10918" width="15.21875" style="122" customWidth="1"/>
    <col min="10919" max="10919" width="12.33203125" style="122" customWidth="1"/>
    <col min="10920" max="10920" width="1.6640625" style="122" customWidth="1"/>
    <col min="10921" max="10921" width="2.33203125" style="122" customWidth="1"/>
    <col min="10922" max="10922" width="33.33203125" style="122" customWidth="1"/>
    <col min="10923" max="10923" width="2.33203125" style="122" bestFit="1" customWidth="1"/>
    <col min="10924" max="10924" width="14.5546875" style="122" customWidth="1"/>
    <col min="10925" max="10925" width="7.88671875" style="122" customWidth="1"/>
    <col min="10926" max="10926" width="11.6640625" style="122" customWidth="1"/>
    <col min="10927" max="10927" width="7.88671875" style="122" customWidth="1"/>
    <col min="10928" max="10928" width="11.6640625" style="122" customWidth="1"/>
    <col min="10929" max="10929" width="7.5546875" style="122" customWidth="1"/>
    <col min="10930" max="10930" width="1.6640625" style="122" customWidth="1"/>
    <col min="10931" max="10931" width="12.109375" style="122" bestFit="1" customWidth="1"/>
    <col min="10932" max="10932" width="15" style="122" customWidth="1"/>
    <col min="10933" max="10942" width="5.6640625" style="122"/>
    <col min="10943" max="10943" width="10.6640625" style="122" bestFit="1" customWidth="1"/>
    <col min="10944" max="10944" width="5.6640625" style="122"/>
    <col min="10945" max="10945" width="7" style="122" customWidth="1"/>
    <col min="10946" max="10946" width="4.5546875" style="122" customWidth="1"/>
    <col min="10947" max="10947" width="1.6640625" style="122" customWidth="1"/>
    <col min="10948" max="10948" width="2.33203125" style="122" customWidth="1"/>
    <col min="10949" max="10949" width="33.33203125" style="122" customWidth="1"/>
    <col min="10950" max="10950" width="11.109375" style="122" customWidth="1"/>
    <col min="10951" max="10951" width="11.5546875" style="122" customWidth="1"/>
    <col min="10952" max="10952" width="11.44140625" style="122" customWidth="1"/>
    <col min="10953" max="10953" width="12.88671875" style="122" customWidth="1"/>
    <col min="10954" max="10954" width="11.5546875" style="122" customWidth="1"/>
    <col min="10955" max="10955" width="11.33203125" style="122" customWidth="1"/>
    <col min="10956" max="10956" width="12" style="122" customWidth="1"/>
    <col min="10957" max="10957" width="11.5546875" style="122" customWidth="1"/>
    <col min="10958" max="10959" width="10.6640625" style="122" customWidth="1"/>
    <col min="10960" max="10961" width="11.5546875" style="122" customWidth="1"/>
    <col min="10962" max="10962" width="5.6640625" style="122"/>
    <col min="10963" max="10963" width="4.5546875" style="122" customWidth="1"/>
    <col min="10964" max="10964" width="11.109375" style="122" customWidth="1"/>
    <col min="10965" max="10965" width="11.5546875" style="122" customWidth="1"/>
    <col min="10966" max="10966" width="10.6640625" style="122" customWidth="1"/>
    <col min="10967" max="10967" width="10.5546875" style="122" customWidth="1"/>
    <col min="10968" max="10968" width="11.5546875" style="122" customWidth="1"/>
    <col min="10969" max="10969" width="10.6640625" style="122" customWidth="1"/>
    <col min="10970" max="10970" width="12" style="122" customWidth="1"/>
    <col min="10971" max="10971" width="11.5546875" style="122" customWidth="1"/>
    <col min="10972" max="10973" width="10.6640625" style="122" customWidth="1"/>
    <col min="10974" max="10975" width="11.5546875" style="122" customWidth="1"/>
    <col min="10976" max="10977" width="5.6640625" style="122"/>
    <col min="10978" max="10978" width="4.5546875" style="122" customWidth="1"/>
    <col min="10979" max="10979" width="1.6640625" style="122" customWidth="1"/>
    <col min="10980" max="10980" width="2.33203125" style="122" customWidth="1"/>
    <col min="10981" max="10981" width="33.33203125" style="122" customWidth="1"/>
    <col min="10982" max="10982" width="11.109375" style="122" customWidth="1"/>
    <col min="10983" max="10983" width="11.5546875" style="122" customWidth="1"/>
    <col min="10984" max="10984" width="10.6640625" style="122" customWidth="1"/>
    <col min="10985" max="10985" width="10.5546875" style="122" customWidth="1"/>
    <col min="10986" max="10986" width="11.5546875" style="122" customWidth="1"/>
    <col min="10987" max="10987" width="10.6640625" style="122" customWidth="1"/>
    <col min="10988" max="10988" width="12" style="122" customWidth="1"/>
    <col min="10989" max="10989" width="11.5546875" style="122" customWidth="1"/>
    <col min="10990" max="10991" width="10.6640625" style="122" customWidth="1"/>
    <col min="10992" max="10993" width="11.5546875" style="122" customWidth="1"/>
    <col min="10994" max="10994" width="5.6640625" style="122"/>
    <col min="10995" max="10995" width="4.5546875" style="122" customWidth="1"/>
    <col min="10996" max="11007" width="12.6640625" style="122" customWidth="1"/>
    <col min="11008" max="11009" width="5.6640625" style="122"/>
    <col min="11010" max="11010" width="4.5546875" style="122" customWidth="1"/>
    <col min="11011" max="11011" width="1.6640625" style="122" customWidth="1"/>
    <col min="11012" max="11012" width="2.33203125" style="122" customWidth="1"/>
    <col min="11013" max="11013" width="33.33203125" style="122" customWidth="1"/>
    <col min="11014" max="11014" width="11.109375" style="122" customWidth="1"/>
    <col min="11015" max="11015" width="11.5546875" style="122" customWidth="1"/>
    <col min="11016" max="11016" width="10.6640625" style="122" customWidth="1"/>
    <col min="11017" max="11017" width="10.5546875" style="122" customWidth="1"/>
    <col min="11018" max="11018" width="11.5546875" style="122" customWidth="1"/>
    <col min="11019" max="11019" width="10.6640625" style="122" customWidth="1"/>
    <col min="11020" max="11020" width="12" style="122" customWidth="1"/>
    <col min="11021" max="11021" width="11.5546875" style="122" customWidth="1"/>
    <col min="11022" max="11023" width="10.6640625" style="122" customWidth="1"/>
    <col min="11024" max="11025" width="11.5546875" style="122" customWidth="1"/>
    <col min="11026" max="11026" width="5.6640625" style="122"/>
    <col min="11027" max="11027" width="4.5546875" style="122" customWidth="1"/>
    <col min="11028" max="11039" width="12.6640625" style="122" customWidth="1"/>
    <col min="11040" max="11163" width="5.6640625" style="122"/>
    <col min="11164" max="11164" width="20.21875" style="122" bestFit="1" customWidth="1"/>
    <col min="11165" max="11165" width="4.5546875" style="122" customWidth="1"/>
    <col min="11166" max="11166" width="1.6640625" style="122" customWidth="1"/>
    <col min="11167" max="11167" width="10.6640625" style="122" customWidth="1"/>
    <col min="11168" max="11168" width="8.33203125" style="122" customWidth="1"/>
    <col min="11169" max="11169" width="10.6640625" style="122" customWidth="1"/>
    <col min="11170" max="11170" width="10.109375" style="122" customWidth="1"/>
    <col min="11171" max="11171" width="10.6640625" style="122" customWidth="1"/>
    <col min="11172" max="11172" width="7.6640625" style="122" customWidth="1"/>
    <col min="11173" max="11173" width="1.6640625" style="122" customWidth="1"/>
    <col min="11174" max="11174" width="15.21875" style="122" customWidth="1"/>
    <col min="11175" max="11175" width="12.33203125" style="122" customWidth="1"/>
    <col min="11176" max="11176" width="1.6640625" style="122" customWidth="1"/>
    <col min="11177" max="11177" width="2.33203125" style="122" customWidth="1"/>
    <col min="11178" max="11178" width="33.33203125" style="122" customWidth="1"/>
    <col min="11179" max="11179" width="2.33203125" style="122" bestFit="1" customWidth="1"/>
    <col min="11180" max="11180" width="14.5546875" style="122" customWidth="1"/>
    <col min="11181" max="11181" width="7.88671875" style="122" customWidth="1"/>
    <col min="11182" max="11182" width="11.6640625" style="122" customWidth="1"/>
    <col min="11183" max="11183" width="7.88671875" style="122" customWidth="1"/>
    <col min="11184" max="11184" width="11.6640625" style="122" customWidth="1"/>
    <col min="11185" max="11185" width="7.5546875" style="122" customWidth="1"/>
    <col min="11186" max="11186" width="1.6640625" style="122" customWidth="1"/>
    <col min="11187" max="11187" width="12.109375" style="122" bestFit="1" customWidth="1"/>
    <col min="11188" max="11188" width="15" style="122" customWidth="1"/>
    <col min="11189" max="11198" width="5.6640625" style="122"/>
    <col min="11199" max="11199" width="10.6640625" style="122" bestFit="1" customWidth="1"/>
    <col min="11200" max="11200" width="5.6640625" style="122"/>
    <col min="11201" max="11201" width="7" style="122" customWidth="1"/>
    <col min="11202" max="11202" width="4.5546875" style="122" customWidth="1"/>
    <col min="11203" max="11203" width="1.6640625" style="122" customWidth="1"/>
    <col min="11204" max="11204" width="2.33203125" style="122" customWidth="1"/>
    <col min="11205" max="11205" width="33.33203125" style="122" customWidth="1"/>
    <col min="11206" max="11206" width="11.109375" style="122" customWidth="1"/>
    <col min="11207" max="11207" width="11.5546875" style="122" customWidth="1"/>
    <col min="11208" max="11208" width="11.44140625" style="122" customWidth="1"/>
    <col min="11209" max="11209" width="12.88671875" style="122" customWidth="1"/>
    <col min="11210" max="11210" width="11.5546875" style="122" customWidth="1"/>
    <col min="11211" max="11211" width="11.33203125" style="122" customWidth="1"/>
    <col min="11212" max="11212" width="12" style="122" customWidth="1"/>
    <col min="11213" max="11213" width="11.5546875" style="122" customWidth="1"/>
    <col min="11214" max="11215" width="10.6640625" style="122" customWidth="1"/>
    <col min="11216" max="11217" width="11.5546875" style="122" customWidth="1"/>
    <col min="11218" max="11218" width="5.6640625" style="122"/>
    <col min="11219" max="11219" width="4.5546875" style="122" customWidth="1"/>
    <col min="11220" max="11220" width="11.109375" style="122" customWidth="1"/>
    <col min="11221" max="11221" width="11.5546875" style="122" customWidth="1"/>
    <col min="11222" max="11222" width="10.6640625" style="122" customWidth="1"/>
    <col min="11223" max="11223" width="10.5546875" style="122" customWidth="1"/>
    <col min="11224" max="11224" width="11.5546875" style="122" customWidth="1"/>
    <col min="11225" max="11225" width="10.6640625" style="122" customWidth="1"/>
    <col min="11226" max="11226" width="12" style="122" customWidth="1"/>
    <col min="11227" max="11227" width="11.5546875" style="122" customWidth="1"/>
    <col min="11228" max="11229" width="10.6640625" style="122" customWidth="1"/>
    <col min="11230" max="11231" width="11.5546875" style="122" customWidth="1"/>
    <col min="11232" max="11233" width="5.6640625" style="122"/>
    <col min="11234" max="11234" width="4.5546875" style="122" customWidth="1"/>
    <col min="11235" max="11235" width="1.6640625" style="122" customWidth="1"/>
    <col min="11236" max="11236" width="2.33203125" style="122" customWidth="1"/>
    <col min="11237" max="11237" width="33.33203125" style="122" customWidth="1"/>
    <col min="11238" max="11238" width="11.109375" style="122" customWidth="1"/>
    <col min="11239" max="11239" width="11.5546875" style="122" customWidth="1"/>
    <col min="11240" max="11240" width="10.6640625" style="122" customWidth="1"/>
    <col min="11241" max="11241" width="10.5546875" style="122" customWidth="1"/>
    <col min="11242" max="11242" width="11.5546875" style="122" customWidth="1"/>
    <col min="11243" max="11243" width="10.6640625" style="122" customWidth="1"/>
    <col min="11244" max="11244" width="12" style="122" customWidth="1"/>
    <col min="11245" max="11245" width="11.5546875" style="122" customWidth="1"/>
    <col min="11246" max="11247" width="10.6640625" style="122" customWidth="1"/>
    <col min="11248" max="11249" width="11.5546875" style="122" customWidth="1"/>
    <col min="11250" max="11250" width="5.6640625" style="122"/>
    <col min="11251" max="11251" width="4.5546875" style="122" customWidth="1"/>
    <col min="11252" max="11263" width="12.6640625" style="122" customWidth="1"/>
    <col min="11264" max="11265" width="5.6640625" style="122"/>
    <col min="11266" max="11266" width="4.5546875" style="122" customWidth="1"/>
    <col min="11267" max="11267" width="1.6640625" style="122" customWidth="1"/>
    <col min="11268" max="11268" width="2.33203125" style="122" customWidth="1"/>
    <col min="11269" max="11269" width="33.33203125" style="122" customWidth="1"/>
    <col min="11270" max="11270" width="11.109375" style="122" customWidth="1"/>
    <col min="11271" max="11271" width="11.5546875" style="122" customWidth="1"/>
    <col min="11272" max="11272" width="10.6640625" style="122" customWidth="1"/>
    <col min="11273" max="11273" width="10.5546875" style="122" customWidth="1"/>
    <col min="11274" max="11274" width="11.5546875" style="122" customWidth="1"/>
    <col min="11275" max="11275" width="10.6640625" style="122" customWidth="1"/>
    <col min="11276" max="11276" width="12" style="122" customWidth="1"/>
    <col min="11277" max="11277" width="11.5546875" style="122" customWidth="1"/>
    <col min="11278" max="11279" width="10.6640625" style="122" customWidth="1"/>
    <col min="11280" max="11281" width="11.5546875" style="122" customWidth="1"/>
    <col min="11282" max="11282" width="5.6640625" style="122"/>
    <col min="11283" max="11283" width="4.5546875" style="122" customWidth="1"/>
    <col min="11284" max="11295" width="12.6640625" style="122" customWidth="1"/>
    <col min="11296" max="11419" width="5.6640625" style="122"/>
    <col min="11420" max="11420" width="20.21875" style="122" bestFit="1" customWidth="1"/>
    <col min="11421" max="11421" width="4.5546875" style="122" customWidth="1"/>
    <col min="11422" max="11422" width="1.6640625" style="122" customWidth="1"/>
    <col min="11423" max="11423" width="10.6640625" style="122" customWidth="1"/>
    <col min="11424" max="11424" width="8.33203125" style="122" customWidth="1"/>
    <col min="11425" max="11425" width="10.6640625" style="122" customWidth="1"/>
    <col min="11426" max="11426" width="10.109375" style="122" customWidth="1"/>
    <col min="11427" max="11427" width="10.6640625" style="122" customWidth="1"/>
    <col min="11428" max="11428" width="7.6640625" style="122" customWidth="1"/>
    <col min="11429" max="11429" width="1.6640625" style="122" customWidth="1"/>
    <col min="11430" max="11430" width="15.21875" style="122" customWidth="1"/>
    <col min="11431" max="11431" width="12.33203125" style="122" customWidth="1"/>
    <col min="11432" max="11432" width="1.6640625" style="122" customWidth="1"/>
    <col min="11433" max="11433" width="2.33203125" style="122" customWidth="1"/>
    <col min="11434" max="11434" width="33.33203125" style="122" customWidth="1"/>
    <col min="11435" max="11435" width="2.33203125" style="122" bestFit="1" customWidth="1"/>
    <col min="11436" max="11436" width="14.5546875" style="122" customWidth="1"/>
    <col min="11437" max="11437" width="7.88671875" style="122" customWidth="1"/>
    <col min="11438" max="11438" width="11.6640625" style="122" customWidth="1"/>
    <col min="11439" max="11439" width="7.88671875" style="122" customWidth="1"/>
    <col min="11440" max="11440" width="11.6640625" style="122" customWidth="1"/>
    <col min="11441" max="11441" width="7.5546875" style="122" customWidth="1"/>
    <col min="11442" max="11442" width="1.6640625" style="122" customWidth="1"/>
    <col min="11443" max="11443" width="12.109375" style="122" bestFit="1" customWidth="1"/>
    <col min="11444" max="11444" width="15" style="122" customWidth="1"/>
    <col min="11445" max="11454" width="5.6640625" style="122"/>
    <col min="11455" max="11455" width="10.6640625" style="122" bestFit="1" customWidth="1"/>
    <col min="11456" max="11456" width="5.6640625" style="122"/>
    <col min="11457" max="11457" width="7" style="122" customWidth="1"/>
    <col min="11458" max="11458" width="4.5546875" style="122" customWidth="1"/>
    <col min="11459" max="11459" width="1.6640625" style="122" customWidth="1"/>
    <col min="11460" max="11460" width="2.33203125" style="122" customWidth="1"/>
    <col min="11461" max="11461" width="33.33203125" style="122" customWidth="1"/>
    <col min="11462" max="11462" width="11.109375" style="122" customWidth="1"/>
    <col min="11463" max="11463" width="11.5546875" style="122" customWidth="1"/>
    <col min="11464" max="11464" width="11.44140625" style="122" customWidth="1"/>
    <col min="11465" max="11465" width="12.88671875" style="122" customWidth="1"/>
    <col min="11466" max="11466" width="11.5546875" style="122" customWidth="1"/>
    <col min="11467" max="11467" width="11.33203125" style="122" customWidth="1"/>
    <col min="11468" max="11468" width="12" style="122" customWidth="1"/>
    <col min="11469" max="11469" width="11.5546875" style="122" customWidth="1"/>
    <col min="11470" max="11471" width="10.6640625" style="122" customWidth="1"/>
    <col min="11472" max="11473" width="11.5546875" style="122" customWidth="1"/>
    <col min="11474" max="11474" width="5.6640625" style="122"/>
    <col min="11475" max="11475" width="4.5546875" style="122" customWidth="1"/>
    <col min="11476" max="11476" width="11.109375" style="122" customWidth="1"/>
    <col min="11477" max="11477" width="11.5546875" style="122" customWidth="1"/>
    <col min="11478" max="11478" width="10.6640625" style="122" customWidth="1"/>
    <col min="11479" max="11479" width="10.5546875" style="122" customWidth="1"/>
    <col min="11480" max="11480" width="11.5546875" style="122" customWidth="1"/>
    <col min="11481" max="11481" width="10.6640625" style="122" customWidth="1"/>
    <col min="11482" max="11482" width="12" style="122" customWidth="1"/>
    <col min="11483" max="11483" width="11.5546875" style="122" customWidth="1"/>
    <col min="11484" max="11485" width="10.6640625" style="122" customWidth="1"/>
    <col min="11486" max="11487" width="11.5546875" style="122" customWidth="1"/>
    <col min="11488" max="11489" width="5.6640625" style="122"/>
    <col min="11490" max="11490" width="4.5546875" style="122" customWidth="1"/>
    <col min="11491" max="11491" width="1.6640625" style="122" customWidth="1"/>
    <col min="11492" max="11492" width="2.33203125" style="122" customWidth="1"/>
    <col min="11493" max="11493" width="33.33203125" style="122" customWidth="1"/>
    <col min="11494" max="11494" width="11.109375" style="122" customWidth="1"/>
    <col min="11495" max="11495" width="11.5546875" style="122" customWidth="1"/>
    <col min="11496" max="11496" width="10.6640625" style="122" customWidth="1"/>
    <col min="11497" max="11497" width="10.5546875" style="122" customWidth="1"/>
    <col min="11498" max="11498" width="11.5546875" style="122" customWidth="1"/>
    <col min="11499" max="11499" width="10.6640625" style="122" customWidth="1"/>
    <col min="11500" max="11500" width="12" style="122" customWidth="1"/>
    <col min="11501" max="11501" width="11.5546875" style="122" customWidth="1"/>
    <col min="11502" max="11503" width="10.6640625" style="122" customWidth="1"/>
    <col min="11504" max="11505" width="11.5546875" style="122" customWidth="1"/>
    <col min="11506" max="11506" width="5.6640625" style="122"/>
    <col min="11507" max="11507" width="4.5546875" style="122" customWidth="1"/>
    <col min="11508" max="11519" width="12.6640625" style="122" customWidth="1"/>
    <col min="11520" max="11521" width="5.6640625" style="122"/>
    <col min="11522" max="11522" width="4.5546875" style="122" customWidth="1"/>
    <col min="11523" max="11523" width="1.6640625" style="122" customWidth="1"/>
    <col min="11524" max="11524" width="2.33203125" style="122" customWidth="1"/>
    <col min="11525" max="11525" width="33.33203125" style="122" customWidth="1"/>
    <col min="11526" max="11526" width="11.109375" style="122" customWidth="1"/>
    <col min="11527" max="11527" width="11.5546875" style="122" customWidth="1"/>
    <col min="11528" max="11528" width="10.6640625" style="122" customWidth="1"/>
    <col min="11529" max="11529" width="10.5546875" style="122" customWidth="1"/>
    <col min="11530" max="11530" width="11.5546875" style="122" customWidth="1"/>
    <col min="11531" max="11531" width="10.6640625" style="122" customWidth="1"/>
    <col min="11532" max="11532" width="12" style="122" customWidth="1"/>
    <col min="11533" max="11533" width="11.5546875" style="122" customWidth="1"/>
    <col min="11534" max="11535" width="10.6640625" style="122" customWidth="1"/>
    <col min="11536" max="11537" width="11.5546875" style="122" customWidth="1"/>
    <col min="11538" max="11538" width="5.6640625" style="122"/>
    <col min="11539" max="11539" width="4.5546875" style="122" customWidth="1"/>
    <col min="11540" max="11551" width="12.6640625" style="122" customWidth="1"/>
    <col min="11552" max="11675" width="5.6640625" style="122"/>
    <col min="11676" max="11676" width="20.21875" style="122" bestFit="1" customWidth="1"/>
    <col min="11677" max="11677" width="4.5546875" style="122" customWidth="1"/>
    <col min="11678" max="11678" width="1.6640625" style="122" customWidth="1"/>
    <col min="11679" max="11679" width="10.6640625" style="122" customWidth="1"/>
    <col min="11680" max="11680" width="8.33203125" style="122" customWidth="1"/>
    <col min="11681" max="11681" width="10.6640625" style="122" customWidth="1"/>
    <col min="11682" max="11682" width="10.109375" style="122" customWidth="1"/>
    <col min="11683" max="11683" width="10.6640625" style="122" customWidth="1"/>
    <col min="11684" max="11684" width="7.6640625" style="122" customWidth="1"/>
    <col min="11685" max="11685" width="1.6640625" style="122" customWidth="1"/>
    <col min="11686" max="11686" width="15.21875" style="122" customWidth="1"/>
    <col min="11687" max="11687" width="12.33203125" style="122" customWidth="1"/>
    <col min="11688" max="11688" width="1.6640625" style="122" customWidth="1"/>
    <col min="11689" max="11689" width="2.33203125" style="122" customWidth="1"/>
    <col min="11690" max="11690" width="33.33203125" style="122" customWidth="1"/>
    <col min="11691" max="11691" width="2.33203125" style="122" bestFit="1" customWidth="1"/>
    <col min="11692" max="11692" width="14.5546875" style="122" customWidth="1"/>
    <col min="11693" max="11693" width="7.88671875" style="122" customWidth="1"/>
    <col min="11694" max="11694" width="11.6640625" style="122" customWidth="1"/>
    <col min="11695" max="11695" width="7.88671875" style="122" customWidth="1"/>
    <col min="11696" max="11696" width="11.6640625" style="122" customWidth="1"/>
    <col min="11697" max="11697" width="7.5546875" style="122" customWidth="1"/>
    <col min="11698" max="11698" width="1.6640625" style="122" customWidth="1"/>
    <col min="11699" max="11699" width="12.109375" style="122" bestFit="1" customWidth="1"/>
    <col min="11700" max="11700" width="15" style="122" customWidth="1"/>
    <col min="11701" max="11710" width="5.6640625" style="122"/>
    <col min="11711" max="11711" width="10.6640625" style="122" bestFit="1" customWidth="1"/>
    <col min="11712" max="11712" width="5.6640625" style="122"/>
    <col min="11713" max="11713" width="7" style="122" customWidth="1"/>
    <col min="11714" max="11714" width="4.5546875" style="122" customWidth="1"/>
    <col min="11715" max="11715" width="1.6640625" style="122" customWidth="1"/>
    <col min="11716" max="11716" width="2.33203125" style="122" customWidth="1"/>
    <col min="11717" max="11717" width="33.33203125" style="122" customWidth="1"/>
    <col min="11718" max="11718" width="11.109375" style="122" customWidth="1"/>
    <col min="11719" max="11719" width="11.5546875" style="122" customWidth="1"/>
    <col min="11720" max="11720" width="11.44140625" style="122" customWidth="1"/>
    <col min="11721" max="11721" width="12.88671875" style="122" customWidth="1"/>
    <col min="11722" max="11722" width="11.5546875" style="122" customWidth="1"/>
    <col min="11723" max="11723" width="11.33203125" style="122" customWidth="1"/>
    <col min="11724" max="11724" width="12" style="122" customWidth="1"/>
    <col min="11725" max="11725" width="11.5546875" style="122" customWidth="1"/>
    <col min="11726" max="11727" width="10.6640625" style="122" customWidth="1"/>
    <col min="11728" max="11729" width="11.5546875" style="122" customWidth="1"/>
    <col min="11730" max="11730" width="5.6640625" style="122"/>
    <col min="11731" max="11731" width="4.5546875" style="122" customWidth="1"/>
    <col min="11732" max="11732" width="11.109375" style="122" customWidth="1"/>
    <col min="11733" max="11733" width="11.5546875" style="122" customWidth="1"/>
    <col min="11734" max="11734" width="10.6640625" style="122" customWidth="1"/>
    <col min="11735" max="11735" width="10.5546875" style="122" customWidth="1"/>
    <col min="11736" max="11736" width="11.5546875" style="122" customWidth="1"/>
    <col min="11737" max="11737" width="10.6640625" style="122" customWidth="1"/>
    <col min="11738" max="11738" width="12" style="122" customWidth="1"/>
    <col min="11739" max="11739" width="11.5546875" style="122" customWidth="1"/>
    <col min="11740" max="11741" width="10.6640625" style="122" customWidth="1"/>
    <col min="11742" max="11743" width="11.5546875" style="122" customWidth="1"/>
    <col min="11744" max="11745" width="5.6640625" style="122"/>
    <col min="11746" max="11746" width="4.5546875" style="122" customWidth="1"/>
    <col min="11747" max="11747" width="1.6640625" style="122" customWidth="1"/>
    <col min="11748" max="11748" width="2.33203125" style="122" customWidth="1"/>
    <col min="11749" max="11749" width="33.33203125" style="122" customWidth="1"/>
    <col min="11750" max="11750" width="11.109375" style="122" customWidth="1"/>
    <col min="11751" max="11751" width="11.5546875" style="122" customWidth="1"/>
    <col min="11752" max="11752" width="10.6640625" style="122" customWidth="1"/>
    <col min="11753" max="11753" width="10.5546875" style="122" customWidth="1"/>
    <col min="11754" max="11754" width="11.5546875" style="122" customWidth="1"/>
    <col min="11755" max="11755" width="10.6640625" style="122" customWidth="1"/>
    <col min="11756" max="11756" width="12" style="122" customWidth="1"/>
    <col min="11757" max="11757" width="11.5546875" style="122" customWidth="1"/>
    <col min="11758" max="11759" width="10.6640625" style="122" customWidth="1"/>
    <col min="11760" max="11761" width="11.5546875" style="122" customWidth="1"/>
    <col min="11762" max="11762" width="5.6640625" style="122"/>
    <col min="11763" max="11763" width="4.5546875" style="122" customWidth="1"/>
    <col min="11764" max="11775" width="12.6640625" style="122" customWidth="1"/>
    <col min="11776" max="11777" width="5.6640625" style="122"/>
    <col min="11778" max="11778" width="4.5546875" style="122" customWidth="1"/>
    <col min="11779" max="11779" width="1.6640625" style="122" customWidth="1"/>
    <col min="11780" max="11780" width="2.33203125" style="122" customWidth="1"/>
    <col min="11781" max="11781" width="33.33203125" style="122" customWidth="1"/>
    <col min="11782" max="11782" width="11.109375" style="122" customWidth="1"/>
    <col min="11783" max="11783" width="11.5546875" style="122" customWidth="1"/>
    <col min="11784" max="11784" width="10.6640625" style="122" customWidth="1"/>
    <col min="11785" max="11785" width="10.5546875" style="122" customWidth="1"/>
    <col min="11786" max="11786" width="11.5546875" style="122" customWidth="1"/>
    <col min="11787" max="11787" width="10.6640625" style="122" customWidth="1"/>
    <col min="11788" max="11788" width="12" style="122" customWidth="1"/>
    <col min="11789" max="11789" width="11.5546875" style="122" customWidth="1"/>
    <col min="11790" max="11791" width="10.6640625" style="122" customWidth="1"/>
    <col min="11792" max="11793" width="11.5546875" style="122" customWidth="1"/>
    <col min="11794" max="11794" width="5.6640625" style="122"/>
    <col min="11795" max="11795" width="4.5546875" style="122" customWidth="1"/>
    <col min="11796" max="11807" width="12.6640625" style="122" customWidth="1"/>
    <col min="11808" max="11931" width="5.6640625" style="122"/>
    <col min="11932" max="11932" width="20.21875" style="122" bestFit="1" customWidth="1"/>
    <col min="11933" max="11933" width="4.5546875" style="122" customWidth="1"/>
    <col min="11934" max="11934" width="1.6640625" style="122" customWidth="1"/>
    <col min="11935" max="11935" width="10.6640625" style="122" customWidth="1"/>
    <col min="11936" max="11936" width="8.33203125" style="122" customWidth="1"/>
    <col min="11937" max="11937" width="10.6640625" style="122" customWidth="1"/>
    <col min="11938" max="11938" width="10.109375" style="122" customWidth="1"/>
    <col min="11939" max="11939" width="10.6640625" style="122" customWidth="1"/>
    <col min="11940" max="11940" width="7.6640625" style="122" customWidth="1"/>
    <col min="11941" max="11941" width="1.6640625" style="122" customWidth="1"/>
    <col min="11942" max="11942" width="15.21875" style="122" customWidth="1"/>
    <col min="11943" max="11943" width="12.33203125" style="122" customWidth="1"/>
    <col min="11944" max="11944" width="1.6640625" style="122" customWidth="1"/>
    <col min="11945" max="11945" width="2.33203125" style="122" customWidth="1"/>
    <col min="11946" max="11946" width="33.33203125" style="122" customWidth="1"/>
    <col min="11947" max="11947" width="2.33203125" style="122" bestFit="1" customWidth="1"/>
    <col min="11948" max="11948" width="14.5546875" style="122" customWidth="1"/>
    <col min="11949" max="11949" width="7.88671875" style="122" customWidth="1"/>
    <col min="11950" max="11950" width="11.6640625" style="122" customWidth="1"/>
    <col min="11951" max="11951" width="7.88671875" style="122" customWidth="1"/>
    <col min="11952" max="11952" width="11.6640625" style="122" customWidth="1"/>
    <col min="11953" max="11953" width="7.5546875" style="122" customWidth="1"/>
    <col min="11954" max="11954" width="1.6640625" style="122" customWidth="1"/>
    <col min="11955" max="11955" width="12.109375" style="122" bestFit="1" customWidth="1"/>
    <col min="11956" max="11956" width="15" style="122" customWidth="1"/>
    <col min="11957" max="11966" width="5.6640625" style="122"/>
    <col min="11967" max="11967" width="10.6640625" style="122" bestFit="1" customWidth="1"/>
    <col min="11968" max="11968" width="5.6640625" style="122"/>
    <col min="11969" max="11969" width="7" style="122" customWidth="1"/>
    <col min="11970" max="11970" width="4.5546875" style="122" customWidth="1"/>
    <col min="11971" max="11971" width="1.6640625" style="122" customWidth="1"/>
    <col min="11972" max="11972" width="2.33203125" style="122" customWidth="1"/>
    <col min="11973" max="11973" width="33.33203125" style="122" customWidth="1"/>
    <col min="11974" max="11974" width="11.109375" style="122" customWidth="1"/>
    <col min="11975" max="11975" width="11.5546875" style="122" customWidth="1"/>
    <col min="11976" max="11976" width="11.44140625" style="122" customWidth="1"/>
    <col min="11977" max="11977" width="12.88671875" style="122" customWidth="1"/>
    <col min="11978" max="11978" width="11.5546875" style="122" customWidth="1"/>
    <col min="11979" max="11979" width="11.33203125" style="122" customWidth="1"/>
    <col min="11980" max="11980" width="12" style="122" customWidth="1"/>
    <col min="11981" max="11981" width="11.5546875" style="122" customWidth="1"/>
    <col min="11982" max="11983" width="10.6640625" style="122" customWidth="1"/>
    <col min="11984" max="11985" width="11.5546875" style="122" customWidth="1"/>
    <col min="11986" max="11986" width="5.6640625" style="122"/>
    <col min="11987" max="11987" width="4.5546875" style="122" customWidth="1"/>
    <col min="11988" max="11988" width="11.109375" style="122" customWidth="1"/>
    <col min="11989" max="11989" width="11.5546875" style="122" customWidth="1"/>
    <col min="11990" max="11990" width="10.6640625" style="122" customWidth="1"/>
    <col min="11991" max="11991" width="10.5546875" style="122" customWidth="1"/>
    <col min="11992" max="11992" width="11.5546875" style="122" customWidth="1"/>
    <col min="11993" max="11993" width="10.6640625" style="122" customWidth="1"/>
    <col min="11994" max="11994" width="12" style="122" customWidth="1"/>
    <col min="11995" max="11995" width="11.5546875" style="122" customWidth="1"/>
    <col min="11996" max="11997" width="10.6640625" style="122" customWidth="1"/>
    <col min="11998" max="11999" width="11.5546875" style="122" customWidth="1"/>
    <col min="12000" max="12001" width="5.6640625" style="122"/>
    <col min="12002" max="12002" width="4.5546875" style="122" customWidth="1"/>
    <col min="12003" max="12003" width="1.6640625" style="122" customWidth="1"/>
    <col min="12004" max="12004" width="2.33203125" style="122" customWidth="1"/>
    <col min="12005" max="12005" width="33.33203125" style="122" customWidth="1"/>
    <col min="12006" max="12006" width="11.109375" style="122" customWidth="1"/>
    <col min="12007" max="12007" width="11.5546875" style="122" customWidth="1"/>
    <col min="12008" max="12008" width="10.6640625" style="122" customWidth="1"/>
    <col min="12009" max="12009" width="10.5546875" style="122" customWidth="1"/>
    <col min="12010" max="12010" width="11.5546875" style="122" customWidth="1"/>
    <col min="12011" max="12011" width="10.6640625" style="122" customWidth="1"/>
    <col min="12012" max="12012" width="12" style="122" customWidth="1"/>
    <col min="12013" max="12013" width="11.5546875" style="122" customWidth="1"/>
    <col min="12014" max="12015" width="10.6640625" style="122" customWidth="1"/>
    <col min="12016" max="12017" width="11.5546875" style="122" customWidth="1"/>
    <col min="12018" max="12018" width="5.6640625" style="122"/>
    <col min="12019" max="12019" width="4.5546875" style="122" customWidth="1"/>
    <col min="12020" max="12031" width="12.6640625" style="122" customWidth="1"/>
    <col min="12032" max="12033" width="5.6640625" style="122"/>
    <col min="12034" max="12034" width="4.5546875" style="122" customWidth="1"/>
    <col min="12035" max="12035" width="1.6640625" style="122" customWidth="1"/>
    <col min="12036" max="12036" width="2.33203125" style="122" customWidth="1"/>
    <col min="12037" max="12037" width="33.33203125" style="122" customWidth="1"/>
    <col min="12038" max="12038" width="11.109375" style="122" customWidth="1"/>
    <col min="12039" max="12039" width="11.5546875" style="122" customWidth="1"/>
    <col min="12040" max="12040" width="10.6640625" style="122" customWidth="1"/>
    <col min="12041" max="12041" width="10.5546875" style="122" customWidth="1"/>
    <col min="12042" max="12042" width="11.5546875" style="122" customWidth="1"/>
    <col min="12043" max="12043" width="10.6640625" style="122" customWidth="1"/>
    <col min="12044" max="12044" width="12" style="122" customWidth="1"/>
    <col min="12045" max="12045" width="11.5546875" style="122" customWidth="1"/>
    <col min="12046" max="12047" width="10.6640625" style="122" customWidth="1"/>
    <col min="12048" max="12049" width="11.5546875" style="122" customWidth="1"/>
    <col min="12050" max="12050" width="5.6640625" style="122"/>
    <col min="12051" max="12051" width="4.5546875" style="122" customWidth="1"/>
    <col min="12052" max="12063" width="12.6640625" style="122" customWidth="1"/>
    <col min="12064" max="12187" width="5.6640625" style="122"/>
    <col min="12188" max="12188" width="20.21875" style="122" bestFit="1" customWidth="1"/>
    <col min="12189" max="12189" width="4.5546875" style="122" customWidth="1"/>
    <col min="12190" max="12190" width="1.6640625" style="122" customWidth="1"/>
    <col min="12191" max="12191" width="10.6640625" style="122" customWidth="1"/>
    <col min="12192" max="12192" width="8.33203125" style="122" customWidth="1"/>
    <col min="12193" max="12193" width="10.6640625" style="122" customWidth="1"/>
    <col min="12194" max="12194" width="10.109375" style="122" customWidth="1"/>
    <col min="12195" max="12195" width="10.6640625" style="122" customWidth="1"/>
    <col min="12196" max="12196" width="7.6640625" style="122" customWidth="1"/>
    <col min="12197" max="12197" width="1.6640625" style="122" customWidth="1"/>
    <col min="12198" max="12198" width="15.21875" style="122" customWidth="1"/>
    <col min="12199" max="12199" width="12.33203125" style="122" customWidth="1"/>
    <col min="12200" max="12200" width="1.6640625" style="122" customWidth="1"/>
    <col min="12201" max="12201" width="2.33203125" style="122" customWidth="1"/>
    <col min="12202" max="12202" width="33.33203125" style="122" customWidth="1"/>
    <col min="12203" max="12203" width="2.33203125" style="122" bestFit="1" customWidth="1"/>
    <col min="12204" max="12204" width="14.5546875" style="122" customWidth="1"/>
    <col min="12205" max="12205" width="7.88671875" style="122" customWidth="1"/>
    <col min="12206" max="12206" width="11.6640625" style="122" customWidth="1"/>
    <col min="12207" max="12207" width="7.88671875" style="122" customWidth="1"/>
    <col min="12208" max="12208" width="11.6640625" style="122" customWidth="1"/>
    <col min="12209" max="12209" width="7.5546875" style="122" customWidth="1"/>
    <col min="12210" max="12210" width="1.6640625" style="122" customWidth="1"/>
    <col min="12211" max="12211" width="12.109375" style="122" bestFit="1" customWidth="1"/>
    <col min="12212" max="12212" width="15" style="122" customWidth="1"/>
    <col min="12213" max="12222" width="5.6640625" style="122"/>
    <col min="12223" max="12223" width="10.6640625" style="122" bestFit="1" customWidth="1"/>
    <col min="12224" max="12224" width="5.6640625" style="122"/>
    <col min="12225" max="12225" width="7" style="122" customWidth="1"/>
    <col min="12226" max="12226" width="4.5546875" style="122" customWidth="1"/>
    <col min="12227" max="12227" width="1.6640625" style="122" customWidth="1"/>
    <col min="12228" max="12228" width="2.33203125" style="122" customWidth="1"/>
    <col min="12229" max="12229" width="33.33203125" style="122" customWidth="1"/>
    <col min="12230" max="12230" width="11.109375" style="122" customWidth="1"/>
    <col min="12231" max="12231" width="11.5546875" style="122" customWidth="1"/>
    <col min="12232" max="12232" width="11.44140625" style="122" customWidth="1"/>
    <col min="12233" max="12233" width="12.88671875" style="122" customWidth="1"/>
    <col min="12234" max="12234" width="11.5546875" style="122" customWidth="1"/>
    <col min="12235" max="12235" width="11.33203125" style="122" customWidth="1"/>
    <col min="12236" max="12236" width="12" style="122" customWidth="1"/>
    <col min="12237" max="12237" width="11.5546875" style="122" customWidth="1"/>
    <col min="12238" max="12239" width="10.6640625" style="122" customWidth="1"/>
    <col min="12240" max="12241" width="11.5546875" style="122" customWidth="1"/>
    <col min="12242" max="12242" width="5.6640625" style="122"/>
    <col min="12243" max="12243" width="4.5546875" style="122" customWidth="1"/>
    <col min="12244" max="12244" width="11.109375" style="122" customWidth="1"/>
    <col min="12245" max="12245" width="11.5546875" style="122" customWidth="1"/>
    <col min="12246" max="12246" width="10.6640625" style="122" customWidth="1"/>
    <col min="12247" max="12247" width="10.5546875" style="122" customWidth="1"/>
    <col min="12248" max="12248" width="11.5546875" style="122" customWidth="1"/>
    <col min="12249" max="12249" width="10.6640625" style="122" customWidth="1"/>
    <col min="12250" max="12250" width="12" style="122" customWidth="1"/>
    <col min="12251" max="12251" width="11.5546875" style="122" customWidth="1"/>
    <col min="12252" max="12253" width="10.6640625" style="122" customWidth="1"/>
    <col min="12254" max="12255" width="11.5546875" style="122" customWidth="1"/>
    <col min="12256" max="12257" width="5.6640625" style="122"/>
    <col min="12258" max="12258" width="4.5546875" style="122" customWidth="1"/>
    <col min="12259" max="12259" width="1.6640625" style="122" customWidth="1"/>
    <col min="12260" max="12260" width="2.33203125" style="122" customWidth="1"/>
    <col min="12261" max="12261" width="33.33203125" style="122" customWidth="1"/>
    <col min="12262" max="12262" width="11.109375" style="122" customWidth="1"/>
    <col min="12263" max="12263" width="11.5546875" style="122" customWidth="1"/>
    <col min="12264" max="12264" width="10.6640625" style="122" customWidth="1"/>
    <col min="12265" max="12265" width="10.5546875" style="122" customWidth="1"/>
    <col min="12266" max="12266" width="11.5546875" style="122" customWidth="1"/>
    <col min="12267" max="12267" width="10.6640625" style="122" customWidth="1"/>
    <col min="12268" max="12268" width="12" style="122" customWidth="1"/>
    <col min="12269" max="12269" width="11.5546875" style="122" customWidth="1"/>
    <col min="12270" max="12271" width="10.6640625" style="122" customWidth="1"/>
    <col min="12272" max="12273" width="11.5546875" style="122" customWidth="1"/>
    <col min="12274" max="12274" width="5.6640625" style="122"/>
    <col min="12275" max="12275" width="4.5546875" style="122" customWidth="1"/>
    <col min="12276" max="12287" width="12.6640625" style="122" customWidth="1"/>
    <col min="12288" max="12289" width="5.6640625" style="122"/>
    <col min="12290" max="12290" width="4.5546875" style="122" customWidth="1"/>
    <col min="12291" max="12291" width="1.6640625" style="122" customWidth="1"/>
    <col min="12292" max="12292" width="2.33203125" style="122" customWidth="1"/>
    <col min="12293" max="12293" width="33.33203125" style="122" customWidth="1"/>
    <col min="12294" max="12294" width="11.109375" style="122" customWidth="1"/>
    <col min="12295" max="12295" width="11.5546875" style="122" customWidth="1"/>
    <col min="12296" max="12296" width="10.6640625" style="122" customWidth="1"/>
    <col min="12297" max="12297" width="10.5546875" style="122" customWidth="1"/>
    <col min="12298" max="12298" width="11.5546875" style="122" customWidth="1"/>
    <col min="12299" max="12299" width="10.6640625" style="122" customWidth="1"/>
    <col min="12300" max="12300" width="12" style="122" customWidth="1"/>
    <col min="12301" max="12301" width="11.5546875" style="122" customWidth="1"/>
    <col min="12302" max="12303" width="10.6640625" style="122" customWidth="1"/>
    <col min="12304" max="12305" width="11.5546875" style="122" customWidth="1"/>
    <col min="12306" max="12306" width="5.6640625" style="122"/>
    <col min="12307" max="12307" width="4.5546875" style="122" customWidth="1"/>
    <col min="12308" max="12319" width="12.6640625" style="122" customWidth="1"/>
    <col min="12320" max="12443" width="5.6640625" style="122"/>
    <col min="12444" max="12444" width="20.21875" style="122" bestFit="1" customWidth="1"/>
    <col min="12445" max="12445" width="4.5546875" style="122" customWidth="1"/>
    <col min="12446" max="12446" width="1.6640625" style="122" customWidth="1"/>
    <col min="12447" max="12447" width="10.6640625" style="122" customWidth="1"/>
    <col min="12448" max="12448" width="8.33203125" style="122" customWidth="1"/>
    <col min="12449" max="12449" width="10.6640625" style="122" customWidth="1"/>
    <col min="12450" max="12450" width="10.109375" style="122" customWidth="1"/>
    <col min="12451" max="12451" width="10.6640625" style="122" customWidth="1"/>
    <col min="12452" max="12452" width="7.6640625" style="122" customWidth="1"/>
    <col min="12453" max="12453" width="1.6640625" style="122" customWidth="1"/>
    <col min="12454" max="12454" width="15.21875" style="122" customWidth="1"/>
    <col min="12455" max="12455" width="12.33203125" style="122" customWidth="1"/>
    <col min="12456" max="12456" width="1.6640625" style="122" customWidth="1"/>
    <col min="12457" max="12457" width="2.33203125" style="122" customWidth="1"/>
    <col min="12458" max="12458" width="33.33203125" style="122" customWidth="1"/>
    <col min="12459" max="12459" width="2.33203125" style="122" bestFit="1" customWidth="1"/>
    <col min="12460" max="12460" width="14.5546875" style="122" customWidth="1"/>
    <col min="12461" max="12461" width="7.88671875" style="122" customWidth="1"/>
    <col min="12462" max="12462" width="11.6640625" style="122" customWidth="1"/>
    <col min="12463" max="12463" width="7.88671875" style="122" customWidth="1"/>
    <col min="12464" max="12464" width="11.6640625" style="122" customWidth="1"/>
    <col min="12465" max="12465" width="7.5546875" style="122" customWidth="1"/>
    <col min="12466" max="12466" width="1.6640625" style="122" customWidth="1"/>
    <col min="12467" max="12467" width="12.109375" style="122" bestFit="1" customWidth="1"/>
    <col min="12468" max="12468" width="15" style="122" customWidth="1"/>
    <col min="12469" max="12478" width="5.6640625" style="122"/>
    <col min="12479" max="12479" width="10.6640625" style="122" bestFit="1" customWidth="1"/>
    <col min="12480" max="12480" width="5.6640625" style="122"/>
    <col min="12481" max="12481" width="7" style="122" customWidth="1"/>
    <col min="12482" max="12482" width="4.5546875" style="122" customWidth="1"/>
    <col min="12483" max="12483" width="1.6640625" style="122" customWidth="1"/>
    <col min="12484" max="12484" width="2.33203125" style="122" customWidth="1"/>
    <col min="12485" max="12485" width="33.33203125" style="122" customWidth="1"/>
    <col min="12486" max="12486" width="11.109375" style="122" customWidth="1"/>
    <col min="12487" max="12487" width="11.5546875" style="122" customWidth="1"/>
    <col min="12488" max="12488" width="11.44140625" style="122" customWidth="1"/>
    <col min="12489" max="12489" width="12.88671875" style="122" customWidth="1"/>
    <col min="12490" max="12490" width="11.5546875" style="122" customWidth="1"/>
    <col min="12491" max="12491" width="11.33203125" style="122" customWidth="1"/>
    <col min="12492" max="12492" width="12" style="122" customWidth="1"/>
    <col min="12493" max="12493" width="11.5546875" style="122" customWidth="1"/>
    <col min="12494" max="12495" width="10.6640625" style="122" customWidth="1"/>
    <col min="12496" max="12497" width="11.5546875" style="122" customWidth="1"/>
    <col min="12498" max="12498" width="5.6640625" style="122"/>
    <col min="12499" max="12499" width="4.5546875" style="122" customWidth="1"/>
    <col min="12500" max="12500" width="11.109375" style="122" customWidth="1"/>
    <col min="12501" max="12501" width="11.5546875" style="122" customWidth="1"/>
    <col min="12502" max="12502" width="10.6640625" style="122" customWidth="1"/>
    <col min="12503" max="12503" width="10.5546875" style="122" customWidth="1"/>
    <col min="12504" max="12504" width="11.5546875" style="122" customWidth="1"/>
    <col min="12505" max="12505" width="10.6640625" style="122" customWidth="1"/>
    <col min="12506" max="12506" width="12" style="122" customWidth="1"/>
    <col min="12507" max="12507" width="11.5546875" style="122" customWidth="1"/>
    <col min="12508" max="12509" width="10.6640625" style="122" customWidth="1"/>
    <col min="12510" max="12511" width="11.5546875" style="122" customWidth="1"/>
    <col min="12512" max="12513" width="5.6640625" style="122"/>
    <col min="12514" max="12514" width="4.5546875" style="122" customWidth="1"/>
    <col min="12515" max="12515" width="1.6640625" style="122" customWidth="1"/>
    <col min="12516" max="12516" width="2.33203125" style="122" customWidth="1"/>
    <col min="12517" max="12517" width="33.33203125" style="122" customWidth="1"/>
    <col min="12518" max="12518" width="11.109375" style="122" customWidth="1"/>
    <col min="12519" max="12519" width="11.5546875" style="122" customWidth="1"/>
    <col min="12520" max="12520" width="10.6640625" style="122" customWidth="1"/>
    <col min="12521" max="12521" width="10.5546875" style="122" customWidth="1"/>
    <col min="12522" max="12522" width="11.5546875" style="122" customWidth="1"/>
    <col min="12523" max="12523" width="10.6640625" style="122" customWidth="1"/>
    <col min="12524" max="12524" width="12" style="122" customWidth="1"/>
    <col min="12525" max="12525" width="11.5546875" style="122" customWidth="1"/>
    <col min="12526" max="12527" width="10.6640625" style="122" customWidth="1"/>
    <col min="12528" max="12529" width="11.5546875" style="122" customWidth="1"/>
    <col min="12530" max="12530" width="5.6640625" style="122"/>
    <col min="12531" max="12531" width="4.5546875" style="122" customWidth="1"/>
    <col min="12532" max="12543" width="12.6640625" style="122" customWidth="1"/>
    <col min="12544" max="12545" width="5.6640625" style="122"/>
    <col min="12546" max="12546" width="4.5546875" style="122" customWidth="1"/>
    <col min="12547" max="12547" width="1.6640625" style="122" customWidth="1"/>
    <col min="12548" max="12548" width="2.33203125" style="122" customWidth="1"/>
    <col min="12549" max="12549" width="33.33203125" style="122" customWidth="1"/>
    <col min="12550" max="12550" width="11.109375" style="122" customWidth="1"/>
    <col min="12551" max="12551" width="11.5546875" style="122" customWidth="1"/>
    <col min="12552" max="12552" width="10.6640625" style="122" customWidth="1"/>
    <col min="12553" max="12553" width="10.5546875" style="122" customWidth="1"/>
    <col min="12554" max="12554" width="11.5546875" style="122" customWidth="1"/>
    <col min="12555" max="12555" width="10.6640625" style="122" customWidth="1"/>
    <col min="12556" max="12556" width="12" style="122" customWidth="1"/>
    <col min="12557" max="12557" width="11.5546875" style="122" customWidth="1"/>
    <col min="12558" max="12559" width="10.6640625" style="122" customWidth="1"/>
    <col min="12560" max="12561" width="11.5546875" style="122" customWidth="1"/>
    <col min="12562" max="12562" width="5.6640625" style="122"/>
    <col min="12563" max="12563" width="4.5546875" style="122" customWidth="1"/>
    <col min="12564" max="12575" width="12.6640625" style="122" customWidth="1"/>
    <col min="12576" max="12699" width="5.6640625" style="122"/>
    <col min="12700" max="12700" width="20.21875" style="122" bestFit="1" customWidth="1"/>
    <col min="12701" max="12701" width="4.5546875" style="122" customWidth="1"/>
    <col min="12702" max="12702" width="1.6640625" style="122" customWidth="1"/>
    <col min="12703" max="12703" width="10.6640625" style="122" customWidth="1"/>
    <col min="12704" max="12704" width="8.33203125" style="122" customWidth="1"/>
    <col min="12705" max="12705" width="10.6640625" style="122" customWidth="1"/>
    <col min="12706" max="12706" width="10.109375" style="122" customWidth="1"/>
    <col min="12707" max="12707" width="10.6640625" style="122" customWidth="1"/>
    <col min="12708" max="12708" width="7.6640625" style="122" customWidth="1"/>
    <col min="12709" max="12709" width="1.6640625" style="122" customWidth="1"/>
    <col min="12710" max="12710" width="15.21875" style="122" customWidth="1"/>
    <col min="12711" max="12711" width="12.33203125" style="122" customWidth="1"/>
    <col min="12712" max="12712" width="1.6640625" style="122" customWidth="1"/>
    <col min="12713" max="12713" width="2.33203125" style="122" customWidth="1"/>
    <col min="12714" max="12714" width="33.33203125" style="122" customWidth="1"/>
    <col min="12715" max="12715" width="2.33203125" style="122" bestFit="1" customWidth="1"/>
    <col min="12716" max="12716" width="14.5546875" style="122" customWidth="1"/>
    <col min="12717" max="12717" width="7.88671875" style="122" customWidth="1"/>
    <col min="12718" max="12718" width="11.6640625" style="122" customWidth="1"/>
    <col min="12719" max="12719" width="7.88671875" style="122" customWidth="1"/>
    <col min="12720" max="12720" width="11.6640625" style="122" customWidth="1"/>
    <col min="12721" max="12721" width="7.5546875" style="122" customWidth="1"/>
    <col min="12722" max="12722" width="1.6640625" style="122" customWidth="1"/>
    <col min="12723" max="12723" width="12.109375" style="122" bestFit="1" customWidth="1"/>
    <col min="12724" max="12724" width="15" style="122" customWidth="1"/>
    <col min="12725" max="12734" width="5.6640625" style="122"/>
    <col min="12735" max="12735" width="10.6640625" style="122" bestFit="1" customWidth="1"/>
    <col min="12736" max="12736" width="5.6640625" style="122"/>
    <col min="12737" max="12737" width="7" style="122" customWidth="1"/>
    <col min="12738" max="12738" width="4.5546875" style="122" customWidth="1"/>
    <col min="12739" max="12739" width="1.6640625" style="122" customWidth="1"/>
    <col min="12740" max="12740" width="2.33203125" style="122" customWidth="1"/>
    <col min="12741" max="12741" width="33.33203125" style="122" customWidth="1"/>
    <col min="12742" max="12742" width="11.109375" style="122" customWidth="1"/>
    <col min="12743" max="12743" width="11.5546875" style="122" customWidth="1"/>
    <col min="12744" max="12744" width="11.44140625" style="122" customWidth="1"/>
    <col min="12745" max="12745" width="12.88671875" style="122" customWidth="1"/>
    <col min="12746" max="12746" width="11.5546875" style="122" customWidth="1"/>
    <col min="12747" max="12747" width="11.33203125" style="122" customWidth="1"/>
    <col min="12748" max="12748" width="12" style="122" customWidth="1"/>
    <col min="12749" max="12749" width="11.5546875" style="122" customWidth="1"/>
    <col min="12750" max="12751" width="10.6640625" style="122" customWidth="1"/>
    <col min="12752" max="12753" width="11.5546875" style="122" customWidth="1"/>
    <col min="12754" max="12754" width="5.6640625" style="122"/>
    <col min="12755" max="12755" width="4.5546875" style="122" customWidth="1"/>
    <col min="12756" max="12756" width="11.109375" style="122" customWidth="1"/>
    <col min="12757" max="12757" width="11.5546875" style="122" customWidth="1"/>
    <col min="12758" max="12758" width="10.6640625" style="122" customWidth="1"/>
    <col min="12759" max="12759" width="10.5546875" style="122" customWidth="1"/>
    <col min="12760" max="12760" width="11.5546875" style="122" customWidth="1"/>
    <col min="12761" max="12761" width="10.6640625" style="122" customWidth="1"/>
    <col min="12762" max="12762" width="12" style="122" customWidth="1"/>
    <col min="12763" max="12763" width="11.5546875" style="122" customWidth="1"/>
    <col min="12764" max="12765" width="10.6640625" style="122" customWidth="1"/>
    <col min="12766" max="12767" width="11.5546875" style="122" customWidth="1"/>
    <col min="12768" max="12769" width="5.6640625" style="122"/>
    <col min="12770" max="12770" width="4.5546875" style="122" customWidth="1"/>
    <col min="12771" max="12771" width="1.6640625" style="122" customWidth="1"/>
    <col min="12772" max="12772" width="2.33203125" style="122" customWidth="1"/>
    <col min="12773" max="12773" width="33.33203125" style="122" customWidth="1"/>
    <col min="12774" max="12774" width="11.109375" style="122" customWidth="1"/>
    <col min="12775" max="12775" width="11.5546875" style="122" customWidth="1"/>
    <col min="12776" max="12776" width="10.6640625" style="122" customWidth="1"/>
    <col min="12777" max="12777" width="10.5546875" style="122" customWidth="1"/>
    <col min="12778" max="12778" width="11.5546875" style="122" customWidth="1"/>
    <col min="12779" max="12779" width="10.6640625" style="122" customWidth="1"/>
    <col min="12780" max="12780" width="12" style="122" customWidth="1"/>
    <col min="12781" max="12781" width="11.5546875" style="122" customWidth="1"/>
    <col min="12782" max="12783" width="10.6640625" style="122" customWidth="1"/>
    <col min="12784" max="12785" width="11.5546875" style="122" customWidth="1"/>
    <col min="12786" max="12786" width="5.6640625" style="122"/>
    <col min="12787" max="12787" width="4.5546875" style="122" customWidth="1"/>
    <col min="12788" max="12799" width="12.6640625" style="122" customWidth="1"/>
    <col min="12800" max="12801" width="5.6640625" style="122"/>
    <col min="12802" max="12802" width="4.5546875" style="122" customWidth="1"/>
    <col min="12803" max="12803" width="1.6640625" style="122" customWidth="1"/>
    <col min="12804" max="12804" width="2.33203125" style="122" customWidth="1"/>
    <col min="12805" max="12805" width="33.33203125" style="122" customWidth="1"/>
    <col min="12806" max="12806" width="11.109375" style="122" customWidth="1"/>
    <col min="12807" max="12807" width="11.5546875" style="122" customWidth="1"/>
    <col min="12808" max="12808" width="10.6640625" style="122" customWidth="1"/>
    <col min="12809" max="12809" width="10.5546875" style="122" customWidth="1"/>
    <col min="12810" max="12810" width="11.5546875" style="122" customWidth="1"/>
    <col min="12811" max="12811" width="10.6640625" style="122" customWidth="1"/>
    <col min="12812" max="12812" width="12" style="122" customWidth="1"/>
    <col min="12813" max="12813" width="11.5546875" style="122" customWidth="1"/>
    <col min="12814" max="12815" width="10.6640625" style="122" customWidth="1"/>
    <col min="12816" max="12817" width="11.5546875" style="122" customWidth="1"/>
    <col min="12818" max="12818" width="5.6640625" style="122"/>
    <col min="12819" max="12819" width="4.5546875" style="122" customWidth="1"/>
    <col min="12820" max="12831" width="12.6640625" style="122" customWidth="1"/>
    <col min="12832" max="12955" width="5.6640625" style="122"/>
    <col min="12956" max="12956" width="20.21875" style="122" bestFit="1" customWidth="1"/>
    <col min="12957" max="12957" width="4.5546875" style="122" customWidth="1"/>
    <col min="12958" max="12958" width="1.6640625" style="122" customWidth="1"/>
    <col min="12959" max="12959" width="10.6640625" style="122" customWidth="1"/>
    <col min="12960" max="12960" width="8.33203125" style="122" customWidth="1"/>
    <col min="12961" max="12961" width="10.6640625" style="122" customWidth="1"/>
    <col min="12962" max="12962" width="10.109375" style="122" customWidth="1"/>
    <col min="12963" max="12963" width="10.6640625" style="122" customWidth="1"/>
    <col min="12964" max="12964" width="7.6640625" style="122" customWidth="1"/>
    <col min="12965" max="12965" width="1.6640625" style="122" customWidth="1"/>
    <col min="12966" max="12966" width="15.21875" style="122" customWidth="1"/>
    <col min="12967" max="12967" width="12.33203125" style="122" customWidth="1"/>
    <col min="12968" max="12968" width="1.6640625" style="122" customWidth="1"/>
    <col min="12969" max="12969" width="2.33203125" style="122" customWidth="1"/>
    <col min="12970" max="12970" width="33.33203125" style="122" customWidth="1"/>
    <col min="12971" max="12971" width="2.33203125" style="122" bestFit="1" customWidth="1"/>
    <col min="12972" max="12972" width="14.5546875" style="122" customWidth="1"/>
    <col min="12973" max="12973" width="7.88671875" style="122" customWidth="1"/>
    <col min="12974" max="12974" width="11.6640625" style="122" customWidth="1"/>
    <col min="12975" max="12975" width="7.88671875" style="122" customWidth="1"/>
    <col min="12976" max="12976" width="11.6640625" style="122" customWidth="1"/>
    <col min="12977" max="12977" width="7.5546875" style="122" customWidth="1"/>
    <col min="12978" max="12978" width="1.6640625" style="122" customWidth="1"/>
    <col min="12979" max="12979" width="12.109375" style="122" bestFit="1" customWidth="1"/>
    <col min="12980" max="12980" width="15" style="122" customWidth="1"/>
    <col min="12981" max="12990" width="5.6640625" style="122"/>
    <col min="12991" max="12991" width="10.6640625" style="122" bestFit="1" customWidth="1"/>
    <col min="12992" max="12992" width="5.6640625" style="122"/>
    <col min="12993" max="12993" width="7" style="122" customWidth="1"/>
    <col min="12994" max="12994" width="4.5546875" style="122" customWidth="1"/>
    <col min="12995" max="12995" width="1.6640625" style="122" customWidth="1"/>
    <col min="12996" max="12996" width="2.33203125" style="122" customWidth="1"/>
    <col min="12997" max="12997" width="33.33203125" style="122" customWidth="1"/>
    <col min="12998" max="12998" width="11.109375" style="122" customWidth="1"/>
    <col min="12999" max="12999" width="11.5546875" style="122" customWidth="1"/>
    <col min="13000" max="13000" width="11.44140625" style="122" customWidth="1"/>
    <col min="13001" max="13001" width="12.88671875" style="122" customWidth="1"/>
    <col min="13002" max="13002" width="11.5546875" style="122" customWidth="1"/>
    <col min="13003" max="13003" width="11.33203125" style="122" customWidth="1"/>
    <col min="13004" max="13004" width="12" style="122" customWidth="1"/>
    <col min="13005" max="13005" width="11.5546875" style="122" customWidth="1"/>
    <col min="13006" max="13007" width="10.6640625" style="122" customWidth="1"/>
    <col min="13008" max="13009" width="11.5546875" style="122" customWidth="1"/>
    <col min="13010" max="13010" width="5.6640625" style="122"/>
    <col min="13011" max="13011" width="4.5546875" style="122" customWidth="1"/>
    <col min="13012" max="13012" width="11.109375" style="122" customWidth="1"/>
    <col min="13013" max="13013" width="11.5546875" style="122" customWidth="1"/>
    <col min="13014" max="13014" width="10.6640625" style="122" customWidth="1"/>
    <col min="13015" max="13015" width="10.5546875" style="122" customWidth="1"/>
    <col min="13016" max="13016" width="11.5546875" style="122" customWidth="1"/>
    <col min="13017" max="13017" width="10.6640625" style="122" customWidth="1"/>
    <col min="13018" max="13018" width="12" style="122" customWidth="1"/>
    <col min="13019" max="13019" width="11.5546875" style="122" customWidth="1"/>
    <col min="13020" max="13021" width="10.6640625" style="122" customWidth="1"/>
    <col min="13022" max="13023" width="11.5546875" style="122" customWidth="1"/>
    <col min="13024" max="13025" width="5.6640625" style="122"/>
    <col min="13026" max="13026" width="4.5546875" style="122" customWidth="1"/>
    <col min="13027" max="13027" width="1.6640625" style="122" customWidth="1"/>
    <col min="13028" max="13028" width="2.33203125" style="122" customWidth="1"/>
    <col min="13029" max="13029" width="33.33203125" style="122" customWidth="1"/>
    <col min="13030" max="13030" width="11.109375" style="122" customWidth="1"/>
    <col min="13031" max="13031" width="11.5546875" style="122" customWidth="1"/>
    <col min="13032" max="13032" width="10.6640625" style="122" customWidth="1"/>
    <col min="13033" max="13033" width="10.5546875" style="122" customWidth="1"/>
    <col min="13034" max="13034" width="11.5546875" style="122" customWidth="1"/>
    <col min="13035" max="13035" width="10.6640625" style="122" customWidth="1"/>
    <col min="13036" max="13036" width="12" style="122" customWidth="1"/>
    <col min="13037" max="13037" width="11.5546875" style="122" customWidth="1"/>
    <col min="13038" max="13039" width="10.6640625" style="122" customWidth="1"/>
    <col min="13040" max="13041" width="11.5546875" style="122" customWidth="1"/>
    <col min="13042" max="13042" width="5.6640625" style="122"/>
    <col min="13043" max="13043" width="4.5546875" style="122" customWidth="1"/>
    <col min="13044" max="13055" width="12.6640625" style="122" customWidth="1"/>
    <col min="13056" max="13057" width="5.6640625" style="122"/>
    <col min="13058" max="13058" width="4.5546875" style="122" customWidth="1"/>
    <col min="13059" max="13059" width="1.6640625" style="122" customWidth="1"/>
    <col min="13060" max="13060" width="2.33203125" style="122" customWidth="1"/>
    <col min="13061" max="13061" width="33.33203125" style="122" customWidth="1"/>
    <col min="13062" max="13062" width="11.109375" style="122" customWidth="1"/>
    <col min="13063" max="13063" width="11.5546875" style="122" customWidth="1"/>
    <col min="13064" max="13064" width="10.6640625" style="122" customWidth="1"/>
    <col min="13065" max="13065" width="10.5546875" style="122" customWidth="1"/>
    <col min="13066" max="13066" width="11.5546875" style="122" customWidth="1"/>
    <col min="13067" max="13067" width="10.6640625" style="122" customWidth="1"/>
    <col min="13068" max="13068" width="12" style="122" customWidth="1"/>
    <col min="13069" max="13069" width="11.5546875" style="122" customWidth="1"/>
    <col min="13070" max="13071" width="10.6640625" style="122" customWidth="1"/>
    <col min="13072" max="13073" width="11.5546875" style="122" customWidth="1"/>
    <col min="13074" max="13074" width="5.6640625" style="122"/>
    <col min="13075" max="13075" width="4.5546875" style="122" customWidth="1"/>
    <col min="13076" max="13087" width="12.6640625" style="122" customWidth="1"/>
    <col min="13088" max="13211" width="5.6640625" style="122"/>
    <col min="13212" max="13212" width="20.21875" style="122" bestFit="1" customWidth="1"/>
    <col min="13213" max="13213" width="4.5546875" style="122" customWidth="1"/>
    <col min="13214" max="13214" width="1.6640625" style="122" customWidth="1"/>
    <col min="13215" max="13215" width="10.6640625" style="122" customWidth="1"/>
    <col min="13216" max="13216" width="8.33203125" style="122" customWidth="1"/>
    <col min="13217" max="13217" width="10.6640625" style="122" customWidth="1"/>
    <col min="13218" max="13218" width="10.109375" style="122" customWidth="1"/>
    <col min="13219" max="13219" width="10.6640625" style="122" customWidth="1"/>
    <col min="13220" max="13220" width="7.6640625" style="122" customWidth="1"/>
    <col min="13221" max="13221" width="1.6640625" style="122" customWidth="1"/>
    <col min="13222" max="13222" width="15.21875" style="122" customWidth="1"/>
    <col min="13223" max="13223" width="12.33203125" style="122" customWidth="1"/>
    <col min="13224" max="13224" width="1.6640625" style="122" customWidth="1"/>
    <col min="13225" max="13225" width="2.33203125" style="122" customWidth="1"/>
    <col min="13226" max="13226" width="33.33203125" style="122" customWidth="1"/>
    <col min="13227" max="13227" width="2.33203125" style="122" bestFit="1" customWidth="1"/>
    <col min="13228" max="13228" width="14.5546875" style="122" customWidth="1"/>
    <col min="13229" max="13229" width="7.88671875" style="122" customWidth="1"/>
    <col min="13230" max="13230" width="11.6640625" style="122" customWidth="1"/>
    <col min="13231" max="13231" width="7.88671875" style="122" customWidth="1"/>
    <col min="13232" max="13232" width="11.6640625" style="122" customWidth="1"/>
    <col min="13233" max="13233" width="7.5546875" style="122" customWidth="1"/>
    <col min="13234" max="13234" width="1.6640625" style="122" customWidth="1"/>
    <col min="13235" max="13235" width="12.109375" style="122" bestFit="1" customWidth="1"/>
    <col min="13236" max="13236" width="15" style="122" customWidth="1"/>
    <col min="13237" max="13246" width="5.6640625" style="122"/>
    <col min="13247" max="13247" width="10.6640625" style="122" bestFit="1" customWidth="1"/>
    <col min="13248" max="13248" width="5.6640625" style="122"/>
    <col min="13249" max="13249" width="7" style="122" customWidth="1"/>
    <col min="13250" max="13250" width="4.5546875" style="122" customWidth="1"/>
    <col min="13251" max="13251" width="1.6640625" style="122" customWidth="1"/>
    <col min="13252" max="13252" width="2.33203125" style="122" customWidth="1"/>
    <col min="13253" max="13253" width="33.33203125" style="122" customWidth="1"/>
    <col min="13254" max="13254" width="11.109375" style="122" customWidth="1"/>
    <col min="13255" max="13255" width="11.5546875" style="122" customWidth="1"/>
    <col min="13256" max="13256" width="11.44140625" style="122" customWidth="1"/>
    <col min="13257" max="13257" width="12.88671875" style="122" customWidth="1"/>
    <col min="13258" max="13258" width="11.5546875" style="122" customWidth="1"/>
    <col min="13259" max="13259" width="11.33203125" style="122" customWidth="1"/>
    <col min="13260" max="13260" width="12" style="122" customWidth="1"/>
    <col min="13261" max="13261" width="11.5546875" style="122" customWidth="1"/>
    <col min="13262" max="13263" width="10.6640625" style="122" customWidth="1"/>
    <col min="13264" max="13265" width="11.5546875" style="122" customWidth="1"/>
    <col min="13266" max="13266" width="5.6640625" style="122"/>
    <col min="13267" max="13267" width="4.5546875" style="122" customWidth="1"/>
    <col min="13268" max="13268" width="11.109375" style="122" customWidth="1"/>
    <col min="13269" max="13269" width="11.5546875" style="122" customWidth="1"/>
    <col min="13270" max="13270" width="10.6640625" style="122" customWidth="1"/>
    <col min="13271" max="13271" width="10.5546875" style="122" customWidth="1"/>
    <col min="13272" max="13272" width="11.5546875" style="122" customWidth="1"/>
    <col min="13273" max="13273" width="10.6640625" style="122" customWidth="1"/>
    <col min="13274" max="13274" width="12" style="122" customWidth="1"/>
    <col min="13275" max="13275" width="11.5546875" style="122" customWidth="1"/>
    <col min="13276" max="13277" width="10.6640625" style="122" customWidth="1"/>
    <col min="13278" max="13279" width="11.5546875" style="122" customWidth="1"/>
    <col min="13280" max="13281" width="5.6640625" style="122"/>
    <col min="13282" max="13282" width="4.5546875" style="122" customWidth="1"/>
    <col min="13283" max="13283" width="1.6640625" style="122" customWidth="1"/>
    <col min="13284" max="13284" width="2.33203125" style="122" customWidth="1"/>
    <col min="13285" max="13285" width="33.33203125" style="122" customWidth="1"/>
    <col min="13286" max="13286" width="11.109375" style="122" customWidth="1"/>
    <col min="13287" max="13287" width="11.5546875" style="122" customWidth="1"/>
    <col min="13288" max="13288" width="10.6640625" style="122" customWidth="1"/>
    <col min="13289" max="13289" width="10.5546875" style="122" customWidth="1"/>
    <col min="13290" max="13290" width="11.5546875" style="122" customWidth="1"/>
    <col min="13291" max="13291" width="10.6640625" style="122" customWidth="1"/>
    <col min="13292" max="13292" width="12" style="122" customWidth="1"/>
    <col min="13293" max="13293" width="11.5546875" style="122" customWidth="1"/>
    <col min="13294" max="13295" width="10.6640625" style="122" customWidth="1"/>
    <col min="13296" max="13297" width="11.5546875" style="122" customWidth="1"/>
    <col min="13298" max="13298" width="5.6640625" style="122"/>
    <col min="13299" max="13299" width="4.5546875" style="122" customWidth="1"/>
    <col min="13300" max="13311" width="12.6640625" style="122" customWidth="1"/>
    <col min="13312" max="13313" width="5.6640625" style="122"/>
    <col min="13314" max="13314" width="4.5546875" style="122" customWidth="1"/>
    <col min="13315" max="13315" width="1.6640625" style="122" customWidth="1"/>
    <col min="13316" max="13316" width="2.33203125" style="122" customWidth="1"/>
    <col min="13317" max="13317" width="33.33203125" style="122" customWidth="1"/>
    <col min="13318" max="13318" width="11.109375" style="122" customWidth="1"/>
    <col min="13319" max="13319" width="11.5546875" style="122" customWidth="1"/>
    <col min="13320" max="13320" width="10.6640625" style="122" customWidth="1"/>
    <col min="13321" max="13321" width="10.5546875" style="122" customWidth="1"/>
    <col min="13322" max="13322" width="11.5546875" style="122" customWidth="1"/>
    <col min="13323" max="13323" width="10.6640625" style="122" customWidth="1"/>
    <col min="13324" max="13324" width="12" style="122" customWidth="1"/>
    <col min="13325" max="13325" width="11.5546875" style="122" customWidth="1"/>
    <col min="13326" max="13327" width="10.6640625" style="122" customWidth="1"/>
    <col min="13328" max="13329" width="11.5546875" style="122" customWidth="1"/>
    <col min="13330" max="13330" width="5.6640625" style="122"/>
    <col min="13331" max="13331" width="4.5546875" style="122" customWidth="1"/>
    <col min="13332" max="13343" width="12.6640625" style="122" customWidth="1"/>
    <col min="13344" max="13467" width="5.6640625" style="122"/>
    <col min="13468" max="13468" width="20.21875" style="122" bestFit="1" customWidth="1"/>
    <col min="13469" max="13469" width="4.5546875" style="122" customWidth="1"/>
    <col min="13470" max="13470" width="1.6640625" style="122" customWidth="1"/>
    <col min="13471" max="13471" width="10.6640625" style="122" customWidth="1"/>
    <col min="13472" max="13472" width="8.33203125" style="122" customWidth="1"/>
    <col min="13473" max="13473" width="10.6640625" style="122" customWidth="1"/>
    <col min="13474" max="13474" width="10.109375" style="122" customWidth="1"/>
    <col min="13475" max="13475" width="10.6640625" style="122" customWidth="1"/>
    <col min="13476" max="13476" width="7.6640625" style="122" customWidth="1"/>
    <col min="13477" max="13477" width="1.6640625" style="122" customWidth="1"/>
    <col min="13478" max="13478" width="15.21875" style="122" customWidth="1"/>
    <col min="13479" max="13479" width="12.33203125" style="122" customWidth="1"/>
    <col min="13480" max="13480" width="1.6640625" style="122" customWidth="1"/>
    <col min="13481" max="13481" width="2.33203125" style="122" customWidth="1"/>
    <col min="13482" max="13482" width="33.33203125" style="122" customWidth="1"/>
    <col min="13483" max="13483" width="2.33203125" style="122" bestFit="1" customWidth="1"/>
    <col min="13484" max="13484" width="14.5546875" style="122" customWidth="1"/>
    <col min="13485" max="13485" width="7.88671875" style="122" customWidth="1"/>
    <col min="13486" max="13486" width="11.6640625" style="122" customWidth="1"/>
    <col min="13487" max="13487" width="7.88671875" style="122" customWidth="1"/>
    <col min="13488" max="13488" width="11.6640625" style="122" customWidth="1"/>
    <col min="13489" max="13489" width="7.5546875" style="122" customWidth="1"/>
    <col min="13490" max="13490" width="1.6640625" style="122" customWidth="1"/>
    <col min="13491" max="13491" width="12.109375" style="122" bestFit="1" customWidth="1"/>
    <col min="13492" max="13492" width="15" style="122" customWidth="1"/>
    <col min="13493" max="13502" width="5.6640625" style="122"/>
    <col min="13503" max="13503" width="10.6640625" style="122" bestFit="1" customWidth="1"/>
    <col min="13504" max="13504" width="5.6640625" style="122"/>
    <col min="13505" max="13505" width="7" style="122" customWidth="1"/>
    <col min="13506" max="13506" width="4.5546875" style="122" customWidth="1"/>
    <col min="13507" max="13507" width="1.6640625" style="122" customWidth="1"/>
    <col min="13508" max="13508" width="2.33203125" style="122" customWidth="1"/>
    <col min="13509" max="13509" width="33.33203125" style="122" customWidth="1"/>
    <col min="13510" max="13510" width="11.109375" style="122" customWidth="1"/>
    <col min="13511" max="13511" width="11.5546875" style="122" customWidth="1"/>
    <col min="13512" max="13512" width="11.44140625" style="122" customWidth="1"/>
    <col min="13513" max="13513" width="12.88671875" style="122" customWidth="1"/>
    <col min="13514" max="13514" width="11.5546875" style="122" customWidth="1"/>
    <col min="13515" max="13515" width="11.33203125" style="122" customWidth="1"/>
    <col min="13516" max="13516" width="12" style="122" customWidth="1"/>
    <col min="13517" max="13517" width="11.5546875" style="122" customWidth="1"/>
    <col min="13518" max="13519" width="10.6640625" style="122" customWidth="1"/>
    <col min="13520" max="13521" width="11.5546875" style="122" customWidth="1"/>
    <col min="13522" max="13522" width="5.6640625" style="122"/>
    <col min="13523" max="13523" width="4.5546875" style="122" customWidth="1"/>
    <col min="13524" max="13524" width="11.109375" style="122" customWidth="1"/>
    <col min="13525" max="13525" width="11.5546875" style="122" customWidth="1"/>
    <col min="13526" max="13526" width="10.6640625" style="122" customWidth="1"/>
    <col min="13527" max="13527" width="10.5546875" style="122" customWidth="1"/>
    <col min="13528" max="13528" width="11.5546875" style="122" customWidth="1"/>
    <col min="13529" max="13529" width="10.6640625" style="122" customWidth="1"/>
    <col min="13530" max="13530" width="12" style="122" customWidth="1"/>
    <col min="13531" max="13531" width="11.5546875" style="122" customWidth="1"/>
    <col min="13532" max="13533" width="10.6640625" style="122" customWidth="1"/>
    <col min="13534" max="13535" width="11.5546875" style="122" customWidth="1"/>
    <col min="13536" max="13537" width="5.6640625" style="122"/>
    <col min="13538" max="13538" width="4.5546875" style="122" customWidth="1"/>
    <col min="13539" max="13539" width="1.6640625" style="122" customWidth="1"/>
    <col min="13540" max="13540" width="2.33203125" style="122" customWidth="1"/>
    <col min="13541" max="13541" width="33.33203125" style="122" customWidth="1"/>
    <col min="13542" max="13542" width="11.109375" style="122" customWidth="1"/>
    <col min="13543" max="13543" width="11.5546875" style="122" customWidth="1"/>
    <col min="13544" max="13544" width="10.6640625" style="122" customWidth="1"/>
    <col min="13545" max="13545" width="10.5546875" style="122" customWidth="1"/>
    <col min="13546" max="13546" width="11.5546875" style="122" customWidth="1"/>
    <col min="13547" max="13547" width="10.6640625" style="122" customWidth="1"/>
    <col min="13548" max="13548" width="12" style="122" customWidth="1"/>
    <col min="13549" max="13549" width="11.5546875" style="122" customWidth="1"/>
    <col min="13550" max="13551" width="10.6640625" style="122" customWidth="1"/>
    <col min="13552" max="13553" width="11.5546875" style="122" customWidth="1"/>
    <col min="13554" max="13554" width="5.6640625" style="122"/>
    <col min="13555" max="13555" width="4.5546875" style="122" customWidth="1"/>
    <col min="13556" max="13567" width="12.6640625" style="122" customWidth="1"/>
    <col min="13568" max="13569" width="5.6640625" style="122"/>
    <col min="13570" max="13570" width="4.5546875" style="122" customWidth="1"/>
    <col min="13571" max="13571" width="1.6640625" style="122" customWidth="1"/>
    <col min="13572" max="13572" width="2.33203125" style="122" customWidth="1"/>
    <col min="13573" max="13573" width="33.33203125" style="122" customWidth="1"/>
    <col min="13574" max="13574" width="11.109375" style="122" customWidth="1"/>
    <col min="13575" max="13575" width="11.5546875" style="122" customWidth="1"/>
    <col min="13576" max="13576" width="10.6640625" style="122" customWidth="1"/>
    <col min="13577" max="13577" width="10.5546875" style="122" customWidth="1"/>
    <col min="13578" max="13578" width="11.5546875" style="122" customWidth="1"/>
    <col min="13579" max="13579" width="10.6640625" style="122" customWidth="1"/>
    <col min="13580" max="13580" width="12" style="122" customWidth="1"/>
    <col min="13581" max="13581" width="11.5546875" style="122" customWidth="1"/>
    <col min="13582" max="13583" width="10.6640625" style="122" customWidth="1"/>
    <col min="13584" max="13585" width="11.5546875" style="122" customWidth="1"/>
    <col min="13586" max="13586" width="5.6640625" style="122"/>
    <col min="13587" max="13587" width="4.5546875" style="122" customWidth="1"/>
    <col min="13588" max="13599" width="12.6640625" style="122" customWidth="1"/>
    <col min="13600" max="13723" width="5.6640625" style="122"/>
    <col min="13724" max="13724" width="20.21875" style="122" bestFit="1" customWidth="1"/>
    <col min="13725" max="13725" width="4.5546875" style="122" customWidth="1"/>
    <col min="13726" max="13726" width="1.6640625" style="122" customWidth="1"/>
    <col min="13727" max="13727" width="10.6640625" style="122" customWidth="1"/>
    <col min="13728" max="13728" width="8.33203125" style="122" customWidth="1"/>
    <col min="13729" max="13729" width="10.6640625" style="122" customWidth="1"/>
    <col min="13730" max="13730" width="10.109375" style="122" customWidth="1"/>
    <col min="13731" max="13731" width="10.6640625" style="122" customWidth="1"/>
    <col min="13732" max="13732" width="7.6640625" style="122" customWidth="1"/>
    <col min="13733" max="13733" width="1.6640625" style="122" customWidth="1"/>
    <col min="13734" max="13734" width="15.21875" style="122" customWidth="1"/>
    <col min="13735" max="13735" width="12.33203125" style="122" customWidth="1"/>
    <col min="13736" max="13736" width="1.6640625" style="122" customWidth="1"/>
    <col min="13737" max="13737" width="2.33203125" style="122" customWidth="1"/>
    <col min="13738" max="13738" width="33.33203125" style="122" customWidth="1"/>
    <col min="13739" max="13739" width="2.33203125" style="122" bestFit="1" customWidth="1"/>
    <col min="13740" max="13740" width="14.5546875" style="122" customWidth="1"/>
    <col min="13741" max="13741" width="7.88671875" style="122" customWidth="1"/>
    <col min="13742" max="13742" width="11.6640625" style="122" customWidth="1"/>
    <col min="13743" max="13743" width="7.88671875" style="122" customWidth="1"/>
    <col min="13744" max="13744" width="11.6640625" style="122" customWidth="1"/>
    <col min="13745" max="13745" width="7.5546875" style="122" customWidth="1"/>
    <col min="13746" max="13746" width="1.6640625" style="122" customWidth="1"/>
    <col min="13747" max="13747" width="12.109375" style="122" bestFit="1" customWidth="1"/>
    <col min="13748" max="13748" width="15" style="122" customWidth="1"/>
    <col min="13749" max="13758" width="5.6640625" style="122"/>
    <col min="13759" max="13759" width="10.6640625" style="122" bestFit="1" customWidth="1"/>
    <col min="13760" max="13760" width="5.6640625" style="122"/>
    <col min="13761" max="13761" width="7" style="122" customWidth="1"/>
    <col min="13762" max="13762" width="4.5546875" style="122" customWidth="1"/>
    <col min="13763" max="13763" width="1.6640625" style="122" customWidth="1"/>
    <col min="13764" max="13764" width="2.33203125" style="122" customWidth="1"/>
    <col min="13765" max="13765" width="33.33203125" style="122" customWidth="1"/>
    <col min="13766" max="13766" width="11.109375" style="122" customWidth="1"/>
    <col min="13767" max="13767" width="11.5546875" style="122" customWidth="1"/>
    <col min="13768" max="13768" width="11.44140625" style="122" customWidth="1"/>
    <col min="13769" max="13769" width="12.88671875" style="122" customWidth="1"/>
    <col min="13770" max="13770" width="11.5546875" style="122" customWidth="1"/>
    <col min="13771" max="13771" width="11.33203125" style="122" customWidth="1"/>
    <col min="13772" max="13772" width="12" style="122" customWidth="1"/>
    <col min="13773" max="13773" width="11.5546875" style="122" customWidth="1"/>
    <col min="13774" max="13775" width="10.6640625" style="122" customWidth="1"/>
    <col min="13776" max="13777" width="11.5546875" style="122" customWidth="1"/>
    <col min="13778" max="13778" width="5.6640625" style="122"/>
    <col min="13779" max="13779" width="4.5546875" style="122" customWidth="1"/>
    <col min="13780" max="13780" width="11.109375" style="122" customWidth="1"/>
    <col min="13781" max="13781" width="11.5546875" style="122" customWidth="1"/>
    <col min="13782" max="13782" width="10.6640625" style="122" customWidth="1"/>
    <col min="13783" max="13783" width="10.5546875" style="122" customWidth="1"/>
    <col min="13784" max="13784" width="11.5546875" style="122" customWidth="1"/>
    <col min="13785" max="13785" width="10.6640625" style="122" customWidth="1"/>
    <col min="13786" max="13786" width="12" style="122" customWidth="1"/>
    <col min="13787" max="13787" width="11.5546875" style="122" customWidth="1"/>
    <col min="13788" max="13789" width="10.6640625" style="122" customWidth="1"/>
    <col min="13790" max="13791" width="11.5546875" style="122" customWidth="1"/>
    <col min="13792" max="13793" width="5.6640625" style="122"/>
    <col min="13794" max="13794" width="4.5546875" style="122" customWidth="1"/>
    <col min="13795" max="13795" width="1.6640625" style="122" customWidth="1"/>
    <col min="13796" max="13796" width="2.33203125" style="122" customWidth="1"/>
    <col min="13797" max="13797" width="33.33203125" style="122" customWidth="1"/>
    <col min="13798" max="13798" width="11.109375" style="122" customWidth="1"/>
    <col min="13799" max="13799" width="11.5546875" style="122" customWidth="1"/>
    <col min="13800" max="13800" width="10.6640625" style="122" customWidth="1"/>
    <col min="13801" max="13801" width="10.5546875" style="122" customWidth="1"/>
    <col min="13802" max="13802" width="11.5546875" style="122" customWidth="1"/>
    <col min="13803" max="13803" width="10.6640625" style="122" customWidth="1"/>
    <col min="13804" max="13804" width="12" style="122" customWidth="1"/>
    <col min="13805" max="13805" width="11.5546875" style="122" customWidth="1"/>
    <col min="13806" max="13807" width="10.6640625" style="122" customWidth="1"/>
    <col min="13808" max="13809" width="11.5546875" style="122" customWidth="1"/>
    <col min="13810" max="13810" width="5.6640625" style="122"/>
    <col min="13811" max="13811" width="4.5546875" style="122" customWidth="1"/>
    <col min="13812" max="13823" width="12.6640625" style="122" customWidth="1"/>
    <col min="13824" max="13825" width="5.6640625" style="122"/>
    <col min="13826" max="13826" width="4.5546875" style="122" customWidth="1"/>
    <col min="13827" max="13827" width="1.6640625" style="122" customWidth="1"/>
    <col min="13828" max="13828" width="2.33203125" style="122" customWidth="1"/>
    <col min="13829" max="13829" width="33.33203125" style="122" customWidth="1"/>
    <col min="13830" max="13830" width="11.109375" style="122" customWidth="1"/>
    <col min="13831" max="13831" width="11.5546875" style="122" customWidth="1"/>
    <col min="13832" max="13832" width="10.6640625" style="122" customWidth="1"/>
    <col min="13833" max="13833" width="10.5546875" style="122" customWidth="1"/>
    <col min="13834" max="13834" width="11.5546875" style="122" customWidth="1"/>
    <col min="13835" max="13835" width="10.6640625" style="122" customWidth="1"/>
    <col min="13836" max="13836" width="12" style="122" customWidth="1"/>
    <col min="13837" max="13837" width="11.5546875" style="122" customWidth="1"/>
    <col min="13838" max="13839" width="10.6640625" style="122" customWidth="1"/>
    <col min="13840" max="13841" width="11.5546875" style="122" customWidth="1"/>
    <col min="13842" max="13842" width="5.6640625" style="122"/>
    <col min="13843" max="13843" width="4.5546875" style="122" customWidth="1"/>
    <col min="13844" max="13855" width="12.6640625" style="122" customWidth="1"/>
    <col min="13856" max="13979" width="5.6640625" style="122"/>
    <col min="13980" max="13980" width="20.21875" style="122" bestFit="1" customWidth="1"/>
    <col min="13981" max="13981" width="4.5546875" style="122" customWidth="1"/>
    <col min="13982" max="13982" width="1.6640625" style="122" customWidth="1"/>
    <col min="13983" max="13983" width="10.6640625" style="122" customWidth="1"/>
    <col min="13984" max="13984" width="8.33203125" style="122" customWidth="1"/>
    <col min="13985" max="13985" width="10.6640625" style="122" customWidth="1"/>
    <col min="13986" max="13986" width="10.109375" style="122" customWidth="1"/>
    <col min="13987" max="13987" width="10.6640625" style="122" customWidth="1"/>
    <col min="13988" max="13988" width="7.6640625" style="122" customWidth="1"/>
    <col min="13989" max="13989" width="1.6640625" style="122" customWidth="1"/>
    <col min="13990" max="13990" width="15.21875" style="122" customWidth="1"/>
    <col min="13991" max="13991" width="12.33203125" style="122" customWidth="1"/>
    <col min="13992" max="13992" width="1.6640625" style="122" customWidth="1"/>
    <col min="13993" max="13993" width="2.33203125" style="122" customWidth="1"/>
    <col min="13994" max="13994" width="33.33203125" style="122" customWidth="1"/>
    <col min="13995" max="13995" width="2.33203125" style="122" bestFit="1" customWidth="1"/>
    <col min="13996" max="13996" width="14.5546875" style="122" customWidth="1"/>
    <col min="13997" max="13997" width="7.88671875" style="122" customWidth="1"/>
    <col min="13998" max="13998" width="11.6640625" style="122" customWidth="1"/>
    <col min="13999" max="13999" width="7.88671875" style="122" customWidth="1"/>
    <col min="14000" max="14000" width="11.6640625" style="122" customWidth="1"/>
    <col min="14001" max="14001" width="7.5546875" style="122" customWidth="1"/>
    <col min="14002" max="14002" width="1.6640625" style="122" customWidth="1"/>
    <col min="14003" max="14003" width="12.109375" style="122" bestFit="1" customWidth="1"/>
    <col min="14004" max="14004" width="15" style="122" customWidth="1"/>
    <col min="14005" max="14014" width="5.6640625" style="122"/>
    <col min="14015" max="14015" width="10.6640625" style="122" bestFit="1" customWidth="1"/>
    <col min="14016" max="14016" width="5.6640625" style="122"/>
    <col min="14017" max="14017" width="7" style="122" customWidth="1"/>
    <col min="14018" max="14018" width="4.5546875" style="122" customWidth="1"/>
    <col min="14019" max="14019" width="1.6640625" style="122" customWidth="1"/>
    <col min="14020" max="14020" width="2.33203125" style="122" customWidth="1"/>
    <col min="14021" max="14021" width="33.33203125" style="122" customWidth="1"/>
    <col min="14022" max="14022" width="11.109375" style="122" customWidth="1"/>
    <col min="14023" max="14023" width="11.5546875" style="122" customWidth="1"/>
    <col min="14024" max="14024" width="11.44140625" style="122" customWidth="1"/>
    <col min="14025" max="14025" width="12.88671875" style="122" customWidth="1"/>
    <col min="14026" max="14026" width="11.5546875" style="122" customWidth="1"/>
    <col min="14027" max="14027" width="11.33203125" style="122" customWidth="1"/>
    <col min="14028" max="14028" width="12" style="122" customWidth="1"/>
    <col min="14029" max="14029" width="11.5546875" style="122" customWidth="1"/>
    <col min="14030" max="14031" width="10.6640625" style="122" customWidth="1"/>
    <col min="14032" max="14033" width="11.5546875" style="122" customWidth="1"/>
    <col min="14034" max="14034" width="5.6640625" style="122"/>
    <col min="14035" max="14035" width="4.5546875" style="122" customWidth="1"/>
    <col min="14036" max="14036" width="11.109375" style="122" customWidth="1"/>
    <col min="14037" max="14037" width="11.5546875" style="122" customWidth="1"/>
    <col min="14038" max="14038" width="10.6640625" style="122" customWidth="1"/>
    <col min="14039" max="14039" width="10.5546875" style="122" customWidth="1"/>
    <col min="14040" max="14040" width="11.5546875" style="122" customWidth="1"/>
    <col min="14041" max="14041" width="10.6640625" style="122" customWidth="1"/>
    <col min="14042" max="14042" width="12" style="122" customWidth="1"/>
    <col min="14043" max="14043" width="11.5546875" style="122" customWidth="1"/>
    <col min="14044" max="14045" width="10.6640625" style="122" customWidth="1"/>
    <col min="14046" max="14047" width="11.5546875" style="122" customWidth="1"/>
    <col min="14048" max="14049" width="5.6640625" style="122"/>
    <col min="14050" max="14050" width="4.5546875" style="122" customWidth="1"/>
    <col min="14051" max="14051" width="1.6640625" style="122" customWidth="1"/>
    <col min="14052" max="14052" width="2.33203125" style="122" customWidth="1"/>
    <col min="14053" max="14053" width="33.33203125" style="122" customWidth="1"/>
    <col min="14054" max="14054" width="11.109375" style="122" customWidth="1"/>
    <col min="14055" max="14055" width="11.5546875" style="122" customWidth="1"/>
    <col min="14056" max="14056" width="10.6640625" style="122" customWidth="1"/>
    <col min="14057" max="14057" width="10.5546875" style="122" customWidth="1"/>
    <col min="14058" max="14058" width="11.5546875" style="122" customWidth="1"/>
    <col min="14059" max="14059" width="10.6640625" style="122" customWidth="1"/>
    <col min="14060" max="14060" width="12" style="122" customWidth="1"/>
    <col min="14061" max="14061" width="11.5546875" style="122" customWidth="1"/>
    <col min="14062" max="14063" width="10.6640625" style="122" customWidth="1"/>
    <col min="14064" max="14065" width="11.5546875" style="122" customWidth="1"/>
    <col min="14066" max="14066" width="5.6640625" style="122"/>
    <col min="14067" max="14067" width="4.5546875" style="122" customWidth="1"/>
    <col min="14068" max="14079" width="12.6640625" style="122" customWidth="1"/>
    <col min="14080" max="14081" width="5.6640625" style="122"/>
    <col min="14082" max="14082" width="4.5546875" style="122" customWidth="1"/>
    <col min="14083" max="14083" width="1.6640625" style="122" customWidth="1"/>
    <col min="14084" max="14084" width="2.33203125" style="122" customWidth="1"/>
    <col min="14085" max="14085" width="33.33203125" style="122" customWidth="1"/>
    <col min="14086" max="14086" width="11.109375" style="122" customWidth="1"/>
    <col min="14087" max="14087" width="11.5546875" style="122" customWidth="1"/>
    <col min="14088" max="14088" width="10.6640625" style="122" customWidth="1"/>
    <col min="14089" max="14089" width="10.5546875" style="122" customWidth="1"/>
    <col min="14090" max="14090" width="11.5546875" style="122" customWidth="1"/>
    <col min="14091" max="14091" width="10.6640625" style="122" customWidth="1"/>
    <col min="14092" max="14092" width="12" style="122" customWidth="1"/>
    <col min="14093" max="14093" width="11.5546875" style="122" customWidth="1"/>
    <col min="14094" max="14095" width="10.6640625" style="122" customWidth="1"/>
    <col min="14096" max="14097" width="11.5546875" style="122" customWidth="1"/>
    <col min="14098" max="14098" width="5.6640625" style="122"/>
    <col min="14099" max="14099" width="4.5546875" style="122" customWidth="1"/>
    <col min="14100" max="14111" width="12.6640625" style="122" customWidth="1"/>
    <col min="14112" max="14235" width="5.6640625" style="122"/>
    <col min="14236" max="14236" width="20.21875" style="122" bestFit="1" customWidth="1"/>
    <col min="14237" max="14237" width="4.5546875" style="122" customWidth="1"/>
    <col min="14238" max="14238" width="1.6640625" style="122" customWidth="1"/>
    <col min="14239" max="14239" width="10.6640625" style="122" customWidth="1"/>
    <col min="14240" max="14240" width="8.33203125" style="122" customWidth="1"/>
    <col min="14241" max="14241" width="10.6640625" style="122" customWidth="1"/>
    <col min="14242" max="14242" width="10.109375" style="122" customWidth="1"/>
    <col min="14243" max="14243" width="10.6640625" style="122" customWidth="1"/>
    <col min="14244" max="14244" width="7.6640625" style="122" customWidth="1"/>
    <col min="14245" max="14245" width="1.6640625" style="122" customWidth="1"/>
    <col min="14246" max="14246" width="15.21875" style="122" customWidth="1"/>
    <col min="14247" max="14247" width="12.33203125" style="122" customWidth="1"/>
    <col min="14248" max="14248" width="1.6640625" style="122" customWidth="1"/>
    <col min="14249" max="14249" width="2.33203125" style="122" customWidth="1"/>
    <col min="14250" max="14250" width="33.33203125" style="122" customWidth="1"/>
    <col min="14251" max="14251" width="2.33203125" style="122" bestFit="1" customWidth="1"/>
    <col min="14252" max="14252" width="14.5546875" style="122" customWidth="1"/>
    <col min="14253" max="14253" width="7.88671875" style="122" customWidth="1"/>
    <col min="14254" max="14254" width="11.6640625" style="122" customWidth="1"/>
    <col min="14255" max="14255" width="7.88671875" style="122" customWidth="1"/>
    <col min="14256" max="14256" width="11.6640625" style="122" customWidth="1"/>
    <col min="14257" max="14257" width="7.5546875" style="122" customWidth="1"/>
    <col min="14258" max="14258" width="1.6640625" style="122" customWidth="1"/>
    <col min="14259" max="14259" width="12.109375" style="122" bestFit="1" customWidth="1"/>
    <col min="14260" max="14260" width="15" style="122" customWidth="1"/>
    <col min="14261" max="14270" width="5.6640625" style="122"/>
    <col min="14271" max="14271" width="10.6640625" style="122" bestFit="1" customWidth="1"/>
    <col min="14272" max="14272" width="5.6640625" style="122"/>
    <col min="14273" max="14273" width="7" style="122" customWidth="1"/>
    <col min="14274" max="14274" width="4.5546875" style="122" customWidth="1"/>
    <col min="14275" max="14275" width="1.6640625" style="122" customWidth="1"/>
    <col min="14276" max="14276" width="2.33203125" style="122" customWidth="1"/>
    <col min="14277" max="14277" width="33.33203125" style="122" customWidth="1"/>
    <col min="14278" max="14278" width="11.109375" style="122" customWidth="1"/>
    <col min="14279" max="14279" width="11.5546875" style="122" customWidth="1"/>
    <col min="14280" max="14280" width="11.44140625" style="122" customWidth="1"/>
    <col min="14281" max="14281" width="12.88671875" style="122" customWidth="1"/>
    <col min="14282" max="14282" width="11.5546875" style="122" customWidth="1"/>
    <col min="14283" max="14283" width="11.33203125" style="122" customWidth="1"/>
    <col min="14284" max="14284" width="12" style="122" customWidth="1"/>
    <col min="14285" max="14285" width="11.5546875" style="122" customWidth="1"/>
    <col min="14286" max="14287" width="10.6640625" style="122" customWidth="1"/>
    <col min="14288" max="14289" width="11.5546875" style="122" customWidth="1"/>
    <col min="14290" max="14290" width="5.6640625" style="122"/>
    <col min="14291" max="14291" width="4.5546875" style="122" customWidth="1"/>
    <col min="14292" max="14292" width="11.109375" style="122" customWidth="1"/>
    <col min="14293" max="14293" width="11.5546875" style="122" customWidth="1"/>
    <col min="14294" max="14294" width="10.6640625" style="122" customWidth="1"/>
    <col min="14295" max="14295" width="10.5546875" style="122" customWidth="1"/>
    <col min="14296" max="14296" width="11.5546875" style="122" customWidth="1"/>
    <col min="14297" max="14297" width="10.6640625" style="122" customWidth="1"/>
    <col min="14298" max="14298" width="12" style="122" customWidth="1"/>
    <col min="14299" max="14299" width="11.5546875" style="122" customWidth="1"/>
    <col min="14300" max="14301" width="10.6640625" style="122" customWidth="1"/>
    <col min="14302" max="14303" width="11.5546875" style="122" customWidth="1"/>
    <col min="14304" max="14305" width="5.6640625" style="122"/>
    <col min="14306" max="14306" width="4.5546875" style="122" customWidth="1"/>
    <col min="14307" max="14307" width="1.6640625" style="122" customWidth="1"/>
    <col min="14308" max="14308" width="2.33203125" style="122" customWidth="1"/>
    <col min="14309" max="14309" width="33.33203125" style="122" customWidth="1"/>
    <col min="14310" max="14310" width="11.109375" style="122" customWidth="1"/>
    <col min="14311" max="14311" width="11.5546875" style="122" customWidth="1"/>
    <col min="14312" max="14312" width="10.6640625" style="122" customWidth="1"/>
    <col min="14313" max="14313" width="10.5546875" style="122" customWidth="1"/>
    <col min="14314" max="14314" width="11.5546875" style="122" customWidth="1"/>
    <col min="14315" max="14315" width="10.6640625" style="122" customWidth="1"/>
    <col min="14316" max="14316" width="12" style="122" customWidth="1"/>
    <col min="14317" max="14317" width="11.5546875" style="122" customWidth="1"/>
    <col min="14318" max="14319" width="10.6640625" style="122" customWidth="1"/>
    <col min="14320" max="14321" width="11.5546875" style="122" customWidth="1"/>
    <col min="14322" max="14322" width="5.6640625" style="122"/>
    <col min="14323" max="14323" width="4.5546875" style="122" customWidth="1"/>
    <col min="14324" max="14335" width="12.6640625" style="122" customWidth="1"/>
    <col min="14336" max="14337" width="5.6640625" style="122"/>
    <col min="14338" max="14338" width="4.5546875" style="122" customWidth="1"/>
    <col min="14339" max="14339" width="1.6640625" style="122" customWidth="1"/>
    <col min="14340" max="14340" width="2.33203125" style="122" customWidth="1"/>
    <col min="14341" max="14341" width="33.33203125" style="122" customWidth="1"/>
    <col min="14342" max="14342" width="11.109375" style="122" customWidth="1"/>
    <col min="14343" max="14343" width="11.5546875" style="122" customWidth="1"/>
    <col min="14344" max="14344" width="10.6640625" style="122" customWidth="1"/>
    <col min="14345" max="14345" width="10.5546875" style="122" customWidth="1"/>
    <col min="14346" max="14346" width="11.5546875" style="122" customWidth="1"/>
    <col min="14347" max="14347" width="10.6640625" style="122" customWidth="1"/>
    <col min="14348" max="14348" width="12" style="122" customWidth="1"/>
    <col min="14349" max="14349" width="11.5546875" style="122" customWidth="1"/>
    <col min="14350" max="14351" width="10.6640625" style="122" customWidth="1"/>
    <col min="14352" max="14353" width="11.5546875" style="122" customWidth="1"/>
    <col min="14354" max="14354" width="5.6640625" style="122"/>
    <col min="14355" max="14355" width="4.5546875" style="122" customWidth="1"/>
    <col min="14356" max="14367" width="12.6640625" style="122" customWidth="1"/>
    <col min="14368" max="14491" width="5.6640625" style="122"/>
    <col min="14492" max="14492" width="20.21875" style="122" bestFit="1" customWidth="1"/>
    <col min="14493" max="14493" width="4.5546875" style="122" customWidth="1"/>
    <col min="14494" max="14494" width="1.6640625" style="122" customWidth="1"/>
    <col min="14495" max="14495" width="10.6640625" style="122" customWidth="1"/>
    <col min="14496" max="14496" width="8.33203125" style="122" customWidth="1"/>
    <col min="14497" max="14497" width="10.6640625" style="122" customWidth="1"/>
    <col min="14498" max="14498" width="10.109375" style="122" customWidth="1"/>
    <col min="14499" max="14499" width="10.6640625" style="122" customWidth="1"/>
    <col min="14500" max="14500" width="7.6640625" style="122" customWidth="1"/>
    <col min="14501" max="14501" width="1.6640625" style="122" customWidth="1"/>
    <col min="14502" max="14502" width="15.21875" style="122" customWidth="1"/>
    <col min="14503" max="14503" width="12.33203125" style="122" customWidth="1"/>
    <col min="14504" max="14504" width="1.6640625" style="122" customWidth="1"/>
    <col min="14505" max="14505" width="2.33203125" style="122" customWidth="1"/>
    <col min="14506" max="14506" width="33.33203125" style="122" customWidth="1"/>
    <col min="14507" max="14507" width="2.33203125" style="122" bestFit="1" customWidth="1"/>
    <col min="14508" max="14508" width="14.5546875" style="122" customWidth="1"/>
    <col min="14509" max="14509" width="7.88671875" style="122" customWidth="1"/>
    <col min="14510" max="14510" width="11.6640625" style="122" customWidth="1"/>
    <col min="14511" max="14511" width="7.88671875" style="122" customWidth="1"/>
    <col min="14512" max="14512" width="11.6640625" style="122" customWidth="1"/>
    <col min="14513" max="14513" width="7.5546875" style="122" customWidth="1"/>
    <col min="14514" max="14514" width="1.6640625" style="122" customWidth="1"/>
    <col min="14515" max="14515" width="12.109375" style="122" bestFit="1" customWidth="1"/>
    <col min="14516" max="14516" width="15" style="122" customWidth="1"/>
    <col min="14517" max="14526" width="5.6640625" style="122"/>
    <col min="14527" max="14527" width="10.6640625" style="122" bestFit="1" customWidth="1"/>
    <col min="14528" max="14528" width="5.6640625" style="122"/>
    <col min="14529" max="14529" width="7" style="122" customWidth="1"/>
    <col min="14530" max="14530" width="4.5546875" style="122" customWidth="1"/>
    <col min="14531" max="14531" width="1.6640625" style="122" customWidth="1"/>
    <col min="14532" max="14532" width="2.33203125" style="122" customWidth="1"/>
    <col min="14533" max="14533" width="33.33203125" style="122" customWidth="1"/>
    <col min="14534" max="14534" width="11.109375" style="122" customWidth="1"/>
    <col min="14535" max="14535" width="11.5546875" style="122" customWidth="1"/>
    <col min="14536" max="14536" width="11.44140625" style="122" customWidth="1"/>
    <col min="14537" max="14537" width="12.88671875" style="122" customWidth="1"/>
    <col min="14538" max="14538" width="11.5546875" style="122" customWidth="1"/>
    <col min="14539" max="14539" width="11.33203125" style="122" customWidth="1"/>
    <col min="14540" max="14540" width="12" style="122" customWidth="1"/>
    <col min="14541" max="14541" width="11.5546875" style="122" customWidth="1"/>
    <col min="14542" max="14543" width="10.6640625" style="122" customWidth="1"/>
    <col min="14544" max="14545" width="11.5546875" style="122" customWidth="1"/>
    <col min="14546" max="14546" width="5.6640625" style="122"/>
    <col min="14547" max="14547" width="4.5546875" style="122" customWidth="1"/>
    <col min="14548" max="14548" width="11.109375" style="122" customWidth="1"/>
    <col min="14549" max="14549" width="11.5546875" style="122" customWidth="1"/>
    <col min="14550" max="14550" width="10.6640625" style="122" customWidth="1"/>
    <col min="14551" max="14551" width="10.5546875" style="122" customWidth="1"/>
    <col min="14552" max="14552" width="11.5546875" style="122" customWidth="1"/>
    <col min="14553" max="14553" width="10.6640625" style="122" customWidth="1"/>
    <col min="14554" max="14554" width="12" style="122" customWidth="1"/>
    <col min="14555" max="14555" width="11.5546875" style="122" customWidth="1"/>
    <col min="14556" max="14557" width="10.6640625" style="122" customWidth="1"/>
    <col min="14558" max="14559" width="11.5546875" style="122" customWidth="1"/>
    <col min="14560" max="14561" width="5.6640625" style="122"/>
    <col min="14562" max="14562" width="4.5546875" style="122" customWidth="1"/>
    <col min="14563" max="14563" width="1.6640625" style="122" customWidth="1"/>
    <col min="14564" max="14564" width="2.33203125" style="122" customWidth="1"/>
    <col min="14565" max="14565" width="33.33203125" style="122" customWidth="1"/>
    <col min="14566" max="14566" width="11.109375" style="122" customWidth="1"/>
    <col min="14567" max="14567" width="11.5546875" style="122" customWidth="1"/>
    <col min="14568" max="14568" width="10.6640625" style="122" customWidth="1"/>
    <col min="14569" max="14569" width="10.5546875" style="122" customWidth="1"/>
    <col min="14570" max="14570" width="11.5546875" style="122" customWidth="1"/>
    <col min="14571" max="14571" width="10.6640625" style="122" customWidth="1"/>
    <col min="14572" max="14572" width="12" style="122" customWidth="1"/>
    <col min="14573" max="14573" width="11.5546875" style="122" customWidth="1"/>
    <col min="14574" max="14575" width="10.6640625" style="122" customWidth="1"/>
    <col min="14576" max="14577" width="11.5546875" style="122" customWidth="1"/>
    <col min="14578" max="14578" width="5.6640625" style="122"/>
    <col min="14579" max="14579" width="4.5546875" style="122" customWidth="1"/>
    <col min="14580" max="14591" width="12.6640625" style="122" customWidth="1"/>
    <col min="14592" max="14593" width="5.6640625" style="122"/>
    <col min="14594" max="14594" width="4.5546875" style="122" customWidth="1"/>
    <col min="14595" max="14595" width="1.6640625" style="122" customWidth="1"/>
    <col min="14596" max="14596" width="2.33203125" style="122" customWidth="1"/>
    <col min="14597" max="14597" width="33.33203125" style="122" customWidth="1"/>
    <col min="14598" max="14598" width="11.109375" style="122" customWidth="1"/>
    <col min="14599" max="14599" width="11.5546875" style="122" customWidth="1"/>
    <col min="14600" max="14600" width="10.6640625" style="122" customWidth="1"/>
    <col min="14601" max="14601" width="10.5546875" style="122" customWidth="1"/>
    <col min="14602" max="14602" width="11.5546875" style="122" customWidth="1"/>
    <col min="14603" max="14603" width="10.6640625" style="122" customWidth="1"/>
    <col min="14604" max="14604" width="12" style="122" customWidth="1"/>
    <col min="14605" max="14605" width="11.5546875" style="122" customWidth="1"/>
    <col min="14606" max="14607" width="10.6640625" style="122" customWidth="1"/>
    <col min="14608" max="14609" width="11.5546875" style="122" customWidth="1"/>
    <col min="14610" max="14610" width="5.6640625" style="122"/>
    <col min="14611" max="14611" width="4.5546875" style="122" customWidth="1"/>
    <col min="14612" max="14623" width="12.6640625" style="122" customWidth="1"/>
    <col min="14624" max="14747" width="5.6640625" style="122"/>
    <col min="14748" max="14748" width="20.21875" style="122" bestFit="1" customWidth="1"/>
    <col min="14749" max="14749" width="4.5546875" style="122" customWidth="1"/>
    <col min="14750" max="14750" width="1.6640625" style="122" customWidth="1"/>
    <col min="14751" max="14751" width="10.6640625" style="122" customWidth="1"/>
    <col min="14752" max="14752" width="8.33203125" style="122" customWidth="1"/>
    <col min="14753" max="14753" width="10.6640625" style="122" customWidth="1"/>
    <col min="14754" max="14754" width="10.109375" style="122" customWidth="1"/>
    <col min="14755" max="14755" width="10.6640625" style="122" customWidth="1"/>
    <col min="14756" max="14756" width="7.6640625" style="122" customWidth="1"/>
    <col min="14757" max="14757" width="1.6640625" style="122" customWidth="1"/>
    <col min="14758" max="14758" width="15.21875" style="122" customWidth="1"/>
    <col min="14759" max="14759" width="12.33203125" style="122" customWidth="1"/>
    <col min="14760" max="14760" width="1.6640625" style="122" customWidth="1"/>
    <col min="14761" max="14761" width="2.33203125" style="122" customWidth="1"/>
    <col min="14762" max="14762" width="33.33203125" style="122" customWidth="1"/>
    <col min="14763" max="14763" width="2.33203125" style="122" bestFit="1" customWidth="1"/>
    <col min="14764" max="14764" width="14.5546875" style="122" customWidth="1"/>
    <col min="14765" max="14765" width="7.88671875" style="122" customWidth="1"/>
    <col min="14766" max="14766" width="11.6640625" style="122" customWidth="1"/>
    <col min="14767" max="14767" width="7.88671875" style="122" customWidth="1"/>
    <col min="14768" max="14768" width="11.6640625" style="122" customWidth="1"/>
    <col min="14769" max="14769" width="7.5546875" style="122" customWidth="1"/>
    <col min="14770" max="14770" width="1.6640625" style="122" customWidth="1"/>
    <col min="14771" max="14771" width="12.109375" style="122" bestFit="1" customWidth="1"/>
    <col min="14772" max="14772" width="15" style="122" customWidth="1"/>
    <col min="14773" max="14782" width="5.6640625" style="122"/>
    <col min="14783" max="14783" width="10.6640625" style="122" bestFit="1" customWidth="1"/>
    <col min="14784" max="14784" width="5.6640625" style="122"/>
    <col min="14785" max="14785" width="7" style="122" customWidth="1"/>
    <col min="14786" max="14786" width="4.5546875" style="122" customWidth="1"/>
    <col min="14787" max="14787" width="1.6640625" style="122" customWidth="1"/>
    <col min="14788" max="14788" width="2.33203125" style="122" customWidth="1"/>
    <col min="14789" max="14789" width="33.33203125" style="122" customWidth="1"/>
    <col min="14790" max="14790" width="11.109375" style="122" customWidth="1"/>
    <col min="14791" max="14791" width="11.5546875" style="122" customWidth="1"/>
    <col min="14792" max="14792" width="11.44140625" style="122" customWidth="1"/>
    <col min="14793" max="14793" width="12.88671875" style="122" customWidth="1"/>
    <col min="14794" max="14794" width="11.5546875" style="122" customWidth="1"/>
    <col min="14795" max="14795" width="11.33203125" style="122" customWidth="1"/>
    <col min="14796" max="14796" width="12" style="122" customWidth="1"/>
    <col min="14797" max="14797" width="11.5546875" style="122" customWidth="1"/>
    <col min="14798" max="14799" width="10.6640625" style="122" customWidth="1"/>
    <col min="14800" max="14801" width="11.5546875" style="122" customWidth="1"/>
    <col min="14802" max="14802" width="5.6640625" style="122"/>
    <col min="14803" max="14803" width="4.5546875" style="122" customWidth="1"/>
    <col min="14804" max="14804" width="11.109375" style="122" customWidth="1"/>
    <col min="14805" max="14805" width="11.5546875" style="122" customWidth="1"/>
    <col min="14806" max="14806" width="10.6640625" style="122" customWidth="1"/>
    <col min="14807" max="14807" width="10.5546875" style="122" customWidth="1"/>
    <col min="14808" max="14808" width="11.5546875" style="122" customWidth="1"/>
    <col min="14809" max="14809" width="10.6640625" style="122" customWidth="1"/>
    <col min="14810" max="14810" width="12" style="122" customWidth="1"/>
    <col min="14811" max="14811" width="11.5546875" style="122" customWidth="1"/>
    <col min="14812" max="14813" width="10.6640625" style="122" customWidth="1"/>
    <col min="14814" max="14815" width="11.5546875" style="122" customWidth="1"/>
    <col min="14816" max="14817" width="5.6640625" style="122"/>
    <col min="14818" max="14818" width="4.5546875" style="122" customWidth="1"/>
    <col min="14819" max="14819" width="1.6640625" style="122" customWidth="1"/>
    <col min="14820" max="14820" width="2.33203125" style="122" customWidth="1"/>
    <col min="14821" max="14821" width="33.33203125" style="122" customWidth="1"/>
    <col min="14822" max="14822" width="11.109375" style="122" customWidth="1"/>
    <col min="14823" max="14823" width="11.5546875" style="122" customWidth="1"/>
    <col min="14824" max="14824" width="10.6640625" style="122" customWidth="1"/>
    <col min="14825" max="14825" width="10.5546875" style="122" customWidth="1"/>
    <col min="14826" max="14826" width="11.5546875" style="122" customWidth="1"/>
    <col min="14827" max="14827" width="10.6640625" style="122" customWidth="1"/>
    <col min="14828" max="14828" width="12" style="122" customWidth="1"/>
    <col min="14829" max="14829" width="11.5546875" style="122" customWidth="1"/>
    <col min="14830" max="14831" width="10.6640625" style="122" customWidth="1"/>
    <col min="14832" max="14833" width="11.5546875" style="122" customWidth="1"/>
    <col min="14834" max="14834" width="5.6640625" style="122"/>
    <col min="14835" max="14835" width="4.5546875" style="122" customWidth="1"/>
    <col min="14836" max="14847" width="12.6640625" style="122" customWidth="1"/>
    <col min="14848" max="14849" width="5.6640625" style="122"/>
    <col min="14850" max="14850" width="4.5546875" style="122" customWidth="1"/>
    <col min="14851" max="14851" width="1.6640625" style="122" customWidth="1"/>
    <col min="14852" max="14852" width="2.33203125" style="122" customWidth="1"/>
    <col min="14853" max="14853" width="33.33203125" style="122" customWidth="1"/>
    <col min="14854" max="14854" width="11.109375" style="122" customWidth="1"/>
    <col min="14855" max="14855" width="11.5546875" style="122" customWidth="1"/>
    <col min="14856" max="14856" width="10.6640625" style="122" customWidth="1"/>
    <col min="14857" max="14857" width="10.5546875" style="122" customWidth="1"/>
    <col min="14858" max="14858" width="11.5546875" style="122" customWidth="1"/>
    <col min="14859" max="14859" width="10.6640625" style="122" customWidth="1"/>
    <col min="14860" max="14860" width="12" style="122" customWidth="1"/>
    <col min="14861" max="14861" width="11.5546875" style="122" customWidth="1"/>
    <col min="14862" max="14863" width="10.6640625" style="122" customWidth="1"/>
    <col min="14864" max="14865" width="11.5546875" style="122" customWidth="1"/>
    <col min="14866" max="14866" width="5.6640625" style="122"/>
    <col min="14867" max="14867" width="4.5546875" style="122" customWidth="1"/>
    <col min="14868" max="14879" width="12.6640625" style="122" customWidth="1"/>
    <col min="14880" max="15003" width="5.6640625" style="122"/>
    <col min="15004" max="15004" width="20.21875" style="122" bestFit="1" customWidth="1"/>
    <col min="15005" max="15005" width="4.5546875" style="122" customWidth="1"/>
    <col min="15006" max="15006" width="1.6640625" style="122" customWidth="1"/>
    <col min="15007" max="15007" width="10.6640625" style="122" customWidth="1"/>
    <col min="15008" max="15008" width="8.33203125" style="122" customWidth="1"/>
    <col min="15009" max="15009" width="10.6640625" style="122" customWidth="1"/>
    <col min="15010" max="15010" width="10.109375" style="122" customWidth="1"/>
    <col min="15011" max="15011" width="10.6640625" style="122" customWidth="1"/>
    <col min="15012" max="15012" width="7.6640625" style="122" customWidth="1"/>
    <col min="15013" max="15013" width="1.6640625" style="122" customWidth="1"/>
    <col min="15014" max="15014" width="15.21875" style="122" customWidth="1"/>
    <col min="15015" max="15015" width="12.33203125" style="122" customWidth="1"/>
    <col min="15016" max="15016" width="1.6640625" style="122" customWidth="1"/>
    <col min="15017" max="15017" width="2.33203125" style="122" customWidth="1"/>
    <col min="15018" max="15018" width="33.33203125" style="122" customWidth="1"/>
    <col min="15019" max="15019" width="2.33203125" style="122" bestFit="1" customWidth="1"/>
    <col min="15020" max="15020" width="14.5546875" style="122" customWidth="1"/>
    <col min="15021" max="15021" width="7.88671875" style="122" customWidth="1"/>
    <col min="15022" max="15022" width="11.6640625" style="122" customWidth="1"/>
    <col min="15023" max="15023" width="7.88671875" style="122" customWidth="1"/>
    <col min="15024" max="15024" width="11.6640625" style="122" customWidth="1"/>
    <col min="15025" max="15025" width="7.5546875" style="122" customWidth="1"/>
    <col min="15026" max="15026" width="1.6640625" style="122" customWidth="1"/>
    <col min="15027" max="15027" width="12.109375" style="122" bestFit="1" customWidth="1"/>
    <col min="15028" max="15028" width="15" style="122" customWidth="1"/>
    <col min="15029" max="15038" width="5.6640625" style="122"/>
    <col min="15039" max="15039" width="10.6640625" style="122" bestFit="1" customWidth="1"/>
    <col min="15040" max="15040" width="5.6640625" style="122"/>
    <col min="15041" max="15041" width="7" style="122" customWidth="1"/>
    <col min="15042" max="15042" width="4.5546875" style="122" customWidth="1"/>
    <col min="15043" max="15043" width="1.6640625" style="122" customWidth="1"/>
    <col min="15044" max="15044" width="2.33203125" style="122" customWidth="1"/>
    <col min="15045" max="15045" width="33.33203125" style="122" customWidth="1"/>
    <col min="15046" max="15046" width="11.109375" style="122" customWidth="1"/>
    <col min="15047" max="15047" width="11.5546875" style="122" customWidth="1"/>
    <col min="15048" max="15048" width="11.44140625" style="122" customWidth="1"/>
    <col min="15049" max="15049" width="12.88671875" style="122" customWidth="1"/>
    <col min="15050" max="15050" width="11.5546875" style="122" customWidth="1"/>
    <col min="15051" max="15051" width="11.33203125" style="122" customWidth="1"/>
    <col min="15052" max="15052" width="12" style="122" customWidth="1"/>
    <col min="15053" max="15053" width="11.5546875" style="122" customWidth="1"/>
    <col min="15054" max="15055" width="10.6640625" style="122" customWidth="1"/>
    <col min="15056" max="15057" width="11.5546875" style="122" customWidth="1"/>
    <col min="15058" max="15058" width="5.6640625" style="122"/>
    <col min="15059" max="15059" width="4.5546875" style="122" customWidth="1"/>
    <col min="15060" max="15060" width="11.109375" style="122" customWidth="1"/>
    <col min="15061" max="15061" width="11.5546875" style="122" customWidth="1"/>
    <col min="15062" max="15062" width="10.6640625" style="122" customWidth="1"/>
    <col min="15063" max="15063" width="10.5546875" style="122" customWidth="1"/>
    <col min="15064" max="15064" width="11.5546875" style="122" customWidth="1"/>
    <col min="15065" max="15065" width="10.6640625" style="122" customWidth="1"/>
    <col min="15066" max="15066" width="12" style="122" customWidth="1"/>
    <col min="15067" max="15067" width="11.5546875" style="122" customWidth="1"/>
    <col min="15068" max="15069" width="10.6640625" style="122" customWidth="1"/>
    <col min="15070" max="15071" width="11.5546875" style="122" customWidth="1"/>
    <col min="15072" max="15073" width="5.6640625" style="122"/>
    <col min="15074" max="15074" width="4.5546875" style="122" customWidth="1"/>
    <col min="15075" max="15075" width="1.6640625" style="122" customWidth="1"/>
    <col min="15076" max="15076" width="2.33203125" style="122" customWidth="1"/>
    <col min="15077" max="15077" width="33.33203125" style="122" customWidth="1"/>
    <col min="15078" max="15078" width="11.109375" style="122" customWidth="1"/>
    <col min="15079" max="15079" width="11.5546875" style="122" customWidth="1"/>
    <col min="15080" max="15080" width="10.6640625" style="122" customWidth="1"/>
    <col min="15081" max="15081" width="10.5546875" style="122" customWidth="1"/>
    <col min="15082" max="15082" width="11.5546875" style="122" customWidth="1"/>
    <col min="15083" max="15083" width="10.6640625" style="122" customWidth="1"/>
    <col min="15084" max="15084" width="12" style="122" customWidth="1"/>
    <col min="15085" max="15085" width="11.5546875" style="122" customWidth="1"/>
    <col min="15086" max="15087" width="10.6640625" style="122" customWidth="1"/>
    <col min="15088" max="15089" width="11.5546875" style="122" customWidth="1"/>
    <col min="15090" max="15090" width="5.6640625" style="122"/>
    <col min="15091" max="15091" width="4.5546875" style="122" customWidth="1"/>
    <col min="15092" max="15103" width="12.6640625" style="122" customWidth="1"/>
    <col min="15104" max="15105" width="5.6640625" style="122"/>
    <col min="15106" max="15106" width="4.5546875" style="122" customWidth="1"/>
    <col min="15107" max="15107" width="1.6640625" style="122" customWidth="1"/>
    <col min="15108" max="15108" width="2.33203125" style="122" customWidth="1"/>
    <col min="15109" max="15109" width="33.33203125" style="122" customWidth="1"/>
    <col min="15110" max="15110" width="11.109375" style="122" customWidth="1"/>
    <col min="15111" max="15111" width="11.5546875" style="122" customWidth="1"/>
    <col min="15112" max="15112" width="10.6640625" style="122" customWidth="1"/>
    <col min="15113" max="15113" width="10.5546875" style="122" customWidth="1"/>
    <col min="15114" max="15114" width="11.5546875" style="122" customWidth="1"/>
    <col min="15115" max="15115" width="10.6640625" style="122" customWidth="1"/>
    <col min="15116" max="15116" width="12" style="122" customWidth="1"/>
    <col min="15117" max="15117" width="11.5546875" style="122" customWidth="1"/>
    <col min="15118" max="15119" width="10.6640625" style="122" customWidth="1"/>
    <col min="15120" max="15121" width="11.5546875" style="122" customWidth="1"/>
    <col min="15122" max="15122" width="5.6640625" style="122"/>
    <col min="15123" max="15123" width="4.5546875" style="122" customWidth="1"/>
    <col min="15124" max="15135" width="12.6640625" style="122" customWidth="1"/>
    <col min="15136" max="15259" width="5.6640625" style="122"/>
    <col min="15260" max="15260" width="20.21875" style="122" bestFit="1" customWidth="1"/>
    <col min="15261" max="15261" width="4.5546875" style="122" customWidth="1"/>
    <col min="15262" max="15262" width="1.6640625" style="122" customWidth="1"/>
    <col min="15263" max="15263" width="10.6640625" style="122" customWidth="1"/>
    <col min="15264" max="15264" width="8.33203125" style="122" customWidth="1"/>
    <col min="15265" max="15265" width="10.6640625" style="122" customWidth="1"/>
    <col min="15266" max="15266" width="10.109375" style="122" customWidth="1"/>
    <col min="15267" max="15267" width="10.6640625" style="122" customWidth="1"/>
    <col min="15268" max="15268" width="7.6640625" style="122" customWidth="1"/>
    <col min="15269" max="15269" width="1.6640625" style="122" customWidth="1"/>
    <col min="15270" max="15270" width="15.21875" style="122" customWidth="1"/>
    <col min="15271" max="15271" width="12.33203125" style="122" customWidth="1"/>
    <col min="15272" max="15272" width="1.6640625" style="122" customWidth="1"/>
    <col min="15273" max="15273" width="2.33203125" style="122" customWidth="1"/>
    <col min="15274" max="15274" width="33.33203125" style="122" customWidth="1"/>
    <col min="15275" max="15275" width="2.33203125" style="122" bestFit="1" customWidth="1"/>
    <col min="15276" max="15276" width="14.5546875" style="122" customWidth="1"/>
    <col min="15277" max="15277" width="7.88671875" style="122" customWidth="1"/>
    <col min="15278" max="15278" width="11.6640625" style="122" customWidth="1"/>
    <col min="15279" max="15279" width="7.88671875" style="122" customWidth="1"/>
    <col min="15280" max="15280" width="11.6640625" style="122" customWidth="1"/>
    <col min="15281" max="15281" width="7.5546875" style="122" customWidth="1"/>
    <col min="15282" max="15282" width="1.6640625" style="122" customWidth="1"/>
    <col min="15283" max="15283" width="12.109375" style="122" bestFit="1" customWidth="1"/>
    <col min="15284" max="15284" width="15" style="122" customWidth="1"/>
    <col min="15285" max="15294" width="5.6640625" style="122"/>
    <col min="15295" max="15295" width="10.6640625" style="122" bestFit="1" customWidth="1"/>
    <col min="15296" max="15296" width="5.6640625" style="122"/>
    <col min="15297" max="15297" width="7" style="122" customWidth="1"/>
    <col min="15298" max="15298" width="4.5546875" style="122" customWidth="1"/>
    <col min="15299" max="15299" width="1.6640625" style="122" customWidth="1"/>
    <col min="15300" max="15300" width="2.33203125" style="122" customWidth="1"/>
    <col min="15301" max="15301" width="33.33203125" style="122" customWidth="1"/>
    <col min="15302" max="15302" width="11.109375" style="122" customWidth="1"/>
    <col min="15303" max="15303" width="11.5546875" style="122" customWidth="1"/>
    <col min="15304" max="15304" width="11.44140625" style="122" customWidth="1"/>
    <col min="15305" max="15305" width="12.88671875" style="122" customWidth="1"/>
    <col min="15306" max="15306" width="11.5546875" style="122" customWidth="1"/>
    <col min="15307" max="15307" width="11.33203125" style="122" customWidth="1"/>
    <col min="15308" max="15308" width="12" style="122" customWidth="1"/>
    <col min="15309" max="15309" width="11.5546875" style="122" customWidth="1"/>
    <col min="15310" max="15311" width="10.6640625" style="122" customWidth="1"/>
    <col min="15312" max="15313" width="11.5546875" style="122" customWidth="1"/>
    <col min="15314" max="15314" width="5.6640625" style="122"/>
    <col min="15315" max="15315" width="4.5546875" style="122" customWidth="1"/>
    <col min="15316" max="15316" width="11.109375" style="122" customWidth="1"/>
    <col min="15317" max="15317" width="11.5546875" style="122" customWidth="1"/>
    <col min="15318" max="15318" width="10.6640625" style="122" customWidth="1"/>
    <col min="15319" max="15319" width="10.5546875" style="122" customWidth="1"/>
    <col min="15320" max="15320" width="11.5546875" style="122" customWidth="1"/>
    <col min="15321" max="15321" width="10.6640625" style="122" customWidth="1"/>
    <col min="15322" max="15322" width="12" style="122" customWidth="1"/>
    <col min="15323" max="15323" width="11.5546875" style="122" customWidth="1"/>
    <col min="15324" max="15325" width="10.6640625" style="122" customWidth="1"/>
    <col min="15326" max="15327" width="11.5546875" style="122" customWidth="1"/>
    <col min="15328" max="15329" width="5.6640625" style="122"/>
    <col min="15330" max="15330" width="4.5546875" style="122" customWidth="1"/>
    <col min="15331" max="15331" width="1.6640625" style="122" customWidth="1"/>
    <col min="15332" max="15332" width="2.33203125" style="122" customWidth="1"/>
    <col min="15333" max="15333" width="33.33203125" style="122" customWidth="1"/>
    <col min="15334" max="15334" width="11.109375" style="122" customWidth="1"/>
    <col min="15335" max="15335" width="11.5546875" style="122" customWidth="1"/>
    <col min="15336" max="15336" width="10.6640625" style="122" customWidth="1"/>
    <col min="15337" max="15337" width="10.5546875" style="122" customWidth="1"/>
    <col min="15338" max="15338" width="11.5546875" style="122" customWidth="1"/>
    <col min="15339" max="15339" width="10.6640625" style="122" customWidth="1"/>
    <col min="15340" max="15340" width="12" style="122" customWidth="1"/>
    <col min="15341" max="15341" width="11.5546875" style="122" customWidth="1"/>
    <col min="15342" max="15343" width="10.6640625" style="122" customWidth="1"/>
    <col min="15344" max="15345" width="11.5546875" style="122" customWidth="1"/>
    <col min="15346" max="15346" width="5.6640625" style="122"/>
    <col min="15347" max="15347" width="4.5546875" style="122" customWidth="1"/>
    <col min="15348" max="15359" width="12.6640625" style="122" customWidth="1"/>
    <col min="15360" max="15361" width="5.6640625" style="122"/>
    <col min="15362" max="15362" width="4.5546875" style="122" customWidth="1"/>
    <col min="15363" max="15363" width="1.6640625" style="122" customWidth="1"/>
    <col min="15364" max="15364" width="2.33203125" style="122" customWidth="1"/>
    <col min="15365" max="15365" width="33.33203125" style="122" customWidth="1"/>
    <col min="15366" max="15366" width="11.109375" style="122" customWidth="1"/>
    <col min="15367" max="15367" width="11.5546875" style="122" customWidth="1"/>
    <col min="15368" max="15368" width="10.6640625" style="122" customWidth="1"/>
    <col min="15369" max="15369" width="10.5546875" style="122" customWidth="1"/>
    <col min="15370" max="15370" width="11.5546875" style="122" customWidth="1"/>
    <col min="15371" max="15371" width="10.6640625" style="122" customWidth="1"/>
    <col min="15372" max="15372" width="12" style="122" customWidth="1"/>
    <col min="15373" max="15373" width="11.5546875" style="122" customWidth="1"/>
    <col min="15374" max="15375" width="10.6640625" style="122" customWidth="1"/>
    <col min="15376" max="15377" width="11.5546875" style="122" customWidth="1"/>
    <col min="15378" max="15378" width="5.6640625" style="122"/>
    <col min="15379" max="15379" width="4.5546875" style="122" customWidth="1"/>
    <col min="15380" max="15391" width="12.6640625" style="122" customWidth="1"/>
    <col min="15392" max="15515" width="5.6640625" style="122"/>
    <col min="15516" max="15516" width="20.21875" style="122" bestFit="1" customWidth="1"/>
    <col min="15517" max="15517" width="4.5546875" style="122" customWidth="1"/>
    <col min="15518" max="15518" width="1.6640625" style="122" customWidth="1"/>
    <col min="15519" max="15519" width="10.6640625" style="122" customWidth="1"/>
    <col min="15520" max="15520" width="8.33203125" style="122" customWidth="1"/>
    <col min="15521" max="15521" width="10.6640625" style="122" customWidth="1"/>
    <col min="15522" max="15522" width="10.109375" style="122" customWidth="1"/>
    <col min="15523" max="15523" width="10.6640625" style="122" customWidth="1"/>
    <col min="15524" max="15524" width="7.6640625" style="122" customWidth="1"/>
    <col min="15525" max="15525" width="1.6640625" style="122" customWidth="1"/>
    <col min="15526" max="15526" width="15.21875" style="122" customWidth="1"/>
    <col min="15527" max="15527" width="12.33203125" style="122" customWidth="1"/>
    <col min="15528" max="15528" width="1.6640625" style="122" customWidth="1"/>
    <col min="15529" max="15529" width="2.33203125" style="122" customWidth="1"/>
    <col min="15530" max="15530" width="33.33203125" style="122" customWidth="1"/>
    <col min="15531" max="15531" width="2.33203125" style="122" bestFit="1" customWidth="1"/>
    <col min="15532" max="15532" width="14.5546875" style="122" customWidth="1"/>
    <col min="15533" max="15533" width="7.88671875" style="122" customWidth="1"/>
    <col min="15534" max="15534" width="11.6640625" style="122" customWidth="1"/>
    <col min="15535" max="15535" width="7.88671875" style="122" customWidth="1"/>
    <col min="15536" max="15536" width="11.6640625" style="122" customWidth="1"/>
    <col min="15537" max="15537" width="7.5546875" style="122" customWidth="1"/>
    <col min="15538" max="15538" width="1.6640625" style="122" customWidth="1"/>
    <col min="15539" max="15539" width="12.109375" style="122" bestFit="1" customWidth="1"/>
    <col min="15540" max="15540" width="15" style="122" customWidth="1"/>
    <col min="15541" max="15550" width="5.6640625" style="122"/>
    <col min="15551" max="15551" width="10.6640625" style="122" bestFit="1" customWidth="1"/>
    <col min="15552" max="15552" width="5.6640625" style="122"/>
    <col min="15553" max="15553" width="7" style="122" customWidth="1"/>
    <col min="15554" max="15554" width="4.5546875" style="122" customWidth="1"/>
    <col min="15555" max="15555" width="1.6640625" style="122" customWidth="1"/>
    <col min="15556" max="15556" width="2.33203125" style="122" customWidth="1"/>
    <col min="15557" max="15557" width="33.33203125" style="122" customWidth="1"/>
    <col min="15558" max="15558" width="11.109375" style="122" customWidth="1"/>
    <col min="15559" max="15559" width="11.5546875" style="122" customWidth="1"/>
    <col min="15560" max="15560" width="11.44140625" style="122" customWidth="1"/>
    <col min="15561" max="15561" width="12.88671875" style="122" customWidth="1"/>
    <col min="15562" max="15562" width="11.5546875" style="122" customWidth="1"/>
    <col min="15563" max="15563" width="11.33203125" style="122" customWidth="1"/>
    <col min="15564" max="15564" width="12" style="122" customWidth="1"/>
    <col min="15565" max="15565" width="11.5546875" style="122" customWidth="1"/>
    <col min="15566" max="15567" width="10.6640625" style="122" customWidth="1"/>
    <col min="15568" max="15569" width="11.5546875" style="122" customWidth="1"/>
    <col min="15570" max="15570" width="5.6640625" style="122"/>
    <col min="15571" max="15571" width="4.5546875" style="122" customWidth="1"/>
    <col min="15572" max="15572" width="11.109375" style="122" customWidth="1"/>
    <col min="15573" max="15573" width="11.5546875" style="122" customWidth="1"/>
    <col min="15574" max="15574" width="10.6640625" style="122" customWidth="1"/>
    <col min="15575" max="15575" width="10.5546875" style="122" customWidth="1"/>
    <col min="15576" max="15576" width="11.5546875" style="122" customWidth="1"/>
    <col min="15577" max="15577" width="10.6640625" style="122" customWidth="1"/>
    <col min="15578" max="15578" width="12" style="122" customWidth="1"/>
    <col min="15579" max="15579" width="11.5546875" style="122" customWidth="1"/>
    <col min="15580" max="15581" width="10.6640625" style="122" customWidth="1"/>
    <col min="15582" max="15583" width="11.5546875" style="122" customWidth="1"/>
    <col min="15584" max="15585" width="5.6640625" style="122"/>
    <col min="15586" max="15586" width="4.5546875" style="122" customWidth="1"/>
    <col min="15587" max="15587" width="1.6640625" style="122" customWidth="1"/>
    <col min="15588" max="15588" width="2.33203125" style="122" customWidth="1"/>
    <col min="15589" max="15589" width="33.33203125" style="122" customWidth="1"/>
    <col min="15590" max="15590" width="11.109375" style="122" customWidth="1"/>
    <col min="15591" max="15591" width="11.5546875" style="122" customWidth="1"/>
    <col min="15592" max="15592" width="10.6640625" style="122" customWidth="1"/>
    <col min="15593" max="15593" width="10.5546875" style="122" customWidth="1"/>
    <col min="15594" max="15594" width="11.5546875" style="122" customWidth="1"/>
    <col min="15595" max="15595" width="10.6640625" style="122" customWidth="1"/>
    <col min="15596" max="15596" width="12" style="122" customWidth="1"/>
    <col min="15597" max="15597" width="11.5546875" style="122" customWidth="1"/>
    <col min="15598" max="15599" width="10.6640625" style="122" customWidth="1"/>
    <col min="15600" max="15601" width="11.5546875" style="122" customWidth="1"/>
    <col min="15602" max="15602" width="5.6640625" style="122"/>
    <col min="15603" max="15603" width="4.5546875" style="122" customWidth="1"/>
    <col min="15604" max="15615" width="12.6640625" style="122" customWidth="1"/>
    <col min="15616" max="15617" width="5.6640625" style="122"/>
    <col min="15618" max="15618" width="4.5546875" style="122" customWidth="1"/>
    <col min="15619" max="15619" width="1.6640625" style="122" customWidth="1"/>
    <col min="15620" max="15620" width="2.33203125" style="122" customWidth="1"/>
    <col min="15621" max="15621" width="33.33203125" style="122" customWidth="1"/>
    <col min="15622" max="15622" width="11.109375" style="122" customWidth="1"/>
    <col min="15623" max="15623" width="11.5546875" style="122" customWidth="1"/>
    <col min="15624" max="15624" width="10.6640625" style="122" customWidth="1"/>
    <col min="15625" max="15625" width="10.5546875" style="122" customWidth="1"/>
    <col min="15626" max="15626" width="11.5546875" style="122" customWidth="1"/>
    <col min="15627" max="15627" width="10.6640625" style="122" customWidth="1"/>
    <col min="15628" max="15628" width="12" style="122" customWidth="1"/>
    <col min="15629" max="15629" width="11.5546875" style="122" customWidth="1"/>
    <col min="15630" max="15631" width="10.6640625" style="122" customWidth="1"/>
    <col min="15632" max="15633" width="11.5546875" style="122" customWidth="1"/>
    <col min="15634" max="15634" width="5.6640625" style="122"/>
    <col min="15635" max="15635" width="4.5546875" style="122" customWidth="1"/>
    <col min="15636" max="15647" width="12.6640625" style="122" customWidth="1"/>
    <col min="15648" max="15771" width="5.6640625" style="122"/>
    <col min="15772" max="15772" width="20.21875" style="122" bestFit="1" customWidth="1"/>
    <col min="15773" max="15773" width="4.5546875" style="122" customWidth="1"/>
    <col min="15774" max="15774" width="1.6640625" style="122" customWidth="1"/>
    <col min="15775" max="15775" width="10.6640625" style="122" customWidth="1"/>
    <col min="15776" max="15776" width="8.33203125" style="122" customWidth="1"/>
    <col min="15777" max="15777" width="10.6640625" style="122" customWidth="1"/>
    <col min="15778" max="15778" width="10.109375" style="122" customWidth="1"/>
    <col min="15779" max="15779" width="10.6640625" style="122" customWidth="1"/>
    <col min="15780" max="15780" width="7.6640625" style="122" customWidth="1"/>
    <col min="15781" max="15781" width="1.6640625" style="122" customWidth="1"/>
    <col min="15782" max="15782" width="15.21875" style="122" customWidth="1"/>
    <col min="15783" max="15783" width="12.33203125" style="122" customWidth="1"/>
    <col min="15784" max="15784" width="1.6640625" style="122" customWidth="1"/>
    <col min="15785" max="15785" width="2.33203125" style="122" customWidth="1"/>
    <col min="15786" max="15786" width="33.33203125" style="122" customWidth="1"/>
    <col min="15787" max="15787" width="2.33203125" style="122" bestFit="1" customWidth="1"/>
    <col min="15788" max="15788" width="14.5546875" style="122" customWidth="1"/>
    <col min="15789" max="15789" width="7.88671875" style="122" customWidth="1"/>
    <col min="15790" max="15790" width="11.6640625" style="122" customWidth="1"/>
    <col min="15791" max="15791" width="7.88671875" style="122" customWidth="1"/>
    <col min="15792" max="15792" width="11.6640625" style="122" customWidth="1"/>
    <col min="15793" max="15793" width="7.5546875" style="122" customWidth="1"/>
    <col min="15794" max="15794" width="1.6640625" style="122" customWidth="1"/>
    <col min="15795" max="15795" width="12.109375" style="122" bestFit="1" customWidth="1"/>
    <col min="15796" max="15796" width="15" style="122" customWidth="1"/>
    <col min="15797" max="15806" width="5.6640625" style="122"/>
    <col min="15807" max="15807" width="10.6640625" style="122" bestFit="1" customWidth="1"/>
    <col min="15808" max="15808" width="5.6640625" style="122"/>
    <col min="15809" max="15809" width="7" style="122" customWidth="1"/>
    <col min="15810" max="15810" width="4.5546875" style="122" customWidth="1"/>
    <col min="15811" max="15811" width="1.6640625" style="122" customWidth="1"/>
    <col min="15812" max="15812" width="2.33203125" style="122" customWidth="1"/>
    <col min="15813" max="15813" width="33.33203125" style="122" customWidth="1"/>
    <col min="15814" max="15814" width="11.109375" style="122" customWidth="1"/>
    <col min="15815" max="15815" width="11.5546875" style="122" customWidth="1"/>
    <col min="15816" max="15816" width="11.44140625" style="122" customWidth="1"/>
    <col min="15817" max="15817" width="12.88671875" style="122" customWidth="1"/>
    <col min="15818" max="15818" width="11.5546875" style="122" customWidth="1"/>
    <col min="15819" max="15819" width="11.33203125" style="122" customWidth="1"/>
    <col min="15820" max="15820" width="12" style="122" customWidth="1"/>
    <col min="15821" max="15821" width="11.5546875" style="122" customWidth="1"/>
    <col min="15822" max="15823" width="10.6640625" style="122" customWidth="1"/>
    <col min="15824" max="15825" width="11.5546875" style="122" customWidth="1"/>
    <col min="15826" max="15826" width="5.6640625" style="122"/>
    <col min="15827" max="15827" width="4.5546875" style="122" customWidth="1"/>
    <col min="15828" max="15828" width="11.109375" style="122" customWidth="1"/>
    <col min="15829" max="15829" width="11.5546875" style="122" customWidth="1"/>
    <col min="15830" max="15830" width="10.6640625" style="122" customWidth="1"/>
    <col min="15831" max="15831" width="10.5546875" style="122" customWidth="1"/>
    <col min="15832" max="15832" width="11.5546875" style="122" customWidth="1"/>
    <col min="15833" max="15833" width="10.6640625" style="122" customWidth="1"/>
    <col min="15834" max="15834" width="12" style="122" customWidth="1"/>
    <col min="15835" max="15835" width="11.5546875" style="122" customWidth="1"/>
    <col min="15836" max="15837" width="10.6640625" style="122" customWidth="1"/>
    <col min="15838" max="15839" width="11.5546875" style="122" customWidth="1"/>
    <col min="15840" max="15841" width="5.6640625" style="122"/>
    <col min="15842" max="15842" width="4.5546875" style="122" customWidth="1"/>
    <col min="15843" max="15843" width="1.6640625" style="122" customWidth="1"/>
    <col min="15844" max="15844" width="2.33203125" style="122" customWidth="1"/>
    <col min="15845" max="15845" width="33.33203125" style="122" customWidth="1"/>
    <col min="15846" max="15846" width="11.109375" style="122" customWidth="1"/>
    <col min="15847" max="15847" width="11.5546875" style="122" customWidth="1"/>
    <col min="15848" max="15848" width="10.6640625" style="122" customWidth="1"/>
    <col min="15849" max="15849" width="10.5546875" style="122" customWidth="1"/>
    <col min="15850" max="15850" width="11.5546875" style="122" customWidth="1"/>
    <col min="15851" max="15851" width="10.6640625" style="122" customWidth="1"/>
    <col min="15852" max="15852" width="12" style="122" customWidth="1"/>
    <col min="15853" max="15853" width="11.5546875" style="122" customWidth="1"/>
    <col min="15854" max="15855" width="10.6640625" style="122" customWidth="1"/>
    <col min="15856" max="15857" width="11.5546875" style="122" customWidth="1"/>
    <col min="15858" max="15858" width="5.6640625" style="122"/>
    <col min="15859" max="15859" width="4.5546875" style="122" customWidth="1"/>
    <col min="15860" max="15871" width="12.6640625" style="122" customWidth="1"/>
    <col min="15872" max="15873" width="5.6640625" style="122"/>
    <col min="15874" max="15874" width="4.5546875" style="122" customWidth="1"/>
    <col min="15875" max="15875" width="1.6640625" style="122" customWidth="1"/>
    <col min="15876" max="15876" width="2.33203125" style="122" customWidth="1"/>
    <col min="15877" max="15877" width="33.33203125" style="122" customWidth="1"/>
    <col min="15878" max="15878" width="11.109375" style="122" customWidth="1"/>
    <col min="15879" max="15879" width="11.5546875" style="122" customWidth="1"/>
    <col min="15880" max="15880" width="10.6640625" style="122" customWidth="1"/>
    <col min="15881" max="15881" width="10.5546875" style="122" customWidth="1"/>
    <col min="15882" max="15882" width="11.5546875" style="122" customWidth="1"/>
    <col min="15883" max="15883" width="10.6640625" style="122" customWidth="1"/>
    <col min="15884" max="15884" width="12" style="122" customWidth="1"/>
    <col min="15885" max="15885" width="11.5546875" style="122" customWidth="1"/>
    <col min="15886" max="15887" width="10.6640625" style="122" customWidth="1"/>
    <col min="15888" max="15889" width="11.5546875" style="122" customWidth="1"/>
    <col min="15890" max="15890" width="5.6640625" style="122"/>
    <col min="15891" max="15891" width="4.5546875" style="122" customWidth="1"/>
    <col min="15892" max="15903" width="12.6640625" style="122" customWidth="1"/>
    <col min="15904" max="16027" width="5.6640625" style="122"/>
    <col min="16028" max="16028" width="20.21875" style="122" bestFit="1" customWidth="1"/>
    <col min="16029" max="16029" width="4.5546875" style="122" customWidth="1"/>
    <col min="16030" max="16030" width="1.6640625" style="122" customWidth="1"/>
    <col min="16031" max="16031" width="10.6640625" style="122" customWidth="1"/>
    <col min="16032" max="16032" width="8.33203125" style="122" customWidth="1"/>
    <col min="16033" max="16033" width="10.6640625" style="122" customWidth="1"/>
    <col min="16034" max="16034" width="10.109375" style="122" customWidth="1"/>
    <col min="16035" max="16035" width="10.6640625" style="122" customWidth="1"/>
    <col min="16036" max="16036" width="7.6640625" style="122" customWidth="1"/>
    <col min="16037" max="16037" width="1.6640625" style="122" customWidth="1"/>
    <col min="16038" max="16038" width="15.21875" style="122" customWidth="1"/>
    <col min="16039" max="16039" width="12.33203125" style="122" customWidth="1"/>
    <col min="16040" max="16040" width="1.6640625" style="122" customWidth="1"/>
    <col min="16041" max="16041" width="2.33203125" style="122" customWidth="1"/>
    <col min="16042" max="16042" width="33.33203125" style="122" customWidth="1"/>
    <col min="16043" max="16043" width="2.33203125" style="122" bestFit="1" customWidth="1"/>
    <col min="16044" max="16044" width="14.5546875" style="122" customWidth="1"/>
    <col min="16045" max="16045" width="7.88671875" style="122" customWidth="1"/>
    <col min="16046" max="16046" width="11.6640625" style="122" customWidth="1"/>
    <col min="16047" max="16047" width="7.88671875" style="122" customWidth="1"/>
    <col min="16048" max="16048" width="11.6640625" style="122" customWidth="1"/>
    <col min="16049" max="16049" width="7.5546875" style="122" customWidth="1"/>
    <col min="16050" max="16050" width="1.6640625" style="122" customWidth="1"/>
    <col min="16051" max="16051" width="12.109375" style="122" bestFit="1" customWidth="1"/>
    <col min="16052" max="16052" width="15" style="122" customWidth="1"/>
    <col min="16053" max="16062" width="5.6640625" style="122"/>
    <col min="16063" max="16063" width="10.6640625" style="122" bestFit="1" customWidth="1"/>
    <col min="16064" max="16064" width="5.6640625" style="122"/>
    <col min="16065" max="16065" width="7" style="122" customWidth="1"/>
    <col min="16066" max="16066" width="4.5546875" style="122" customWidth="1"/>
    <col min="16067" max="16067" width="1.6640625" style="122" customWidth="1"/>
    <col min="16068" max="16068" width="2.33203125" style="122" customWidth="1"/>
    <col min="16069" max="16069" width="33.33203125" style="122" customWidth="1"/>
    <col min="16070" max="16070" width="11.109375" style="122" customWidth="1"/>
    <col min="16071" max="16071" width="11.5546875" style="122" customWidth="1"/>
    <col min="16072" max="16072" width="11.44140625" style="122" customWidth="1"/>
    <col min="16073" max="16073" width="12.88671875" style="122" customWidth="1"/>
    <col min="16074" max="16074" width="11.5546875" style="122" customWidth="1"/>
    <col min="16075" max="16075" width="11.33203125" style="122" customWidth="1"/>
    <col min="16076" max="16076" width="12" style="122" customWidth="1"/>
    <col min="16077" max="16077" width="11.5546875" style="122" customWidth="1"/>
    <col min="16078" max="16079" width="10.6640625" style="122" customWidth="1"/>
    <col min="16080" max="16081" width="11.5546875" style="122" customWidth="1"/>
    <col min="16082" max="16082" width="5.6640625" style="122"/>
    <col min="16083" max="16083" width="4.5546875" style="122" customWidth="1"/>
    <col min="16084" max="16084" width="11.109375" style="122" customWidth="1"/>
    <col min="16085" max="16085" width="11.5546875" style="122" customWidth="1"/>
    <col min="16086" max="16086" width="10.6640625" style="122" customWidth="1"/>
    <col min="16087" max="16087" width="10.5546875" style="122" customWidth="1"/>
    <col min="16088" max="16088" width="11.5546875" style="122" customWidth="1"/>
    <col min="16089" max="16089" width="10.6640625" style="122" customWidth="1"/>
    <col min="16090" max="16090" width="12" style="122" customWidth="1"/>
    <col min="16091" max="16091" width="11.5546875" style="122" customWidth="1"/>
    <col min="16092" max="16093" width="10.6640625" style="122" customWidth="1"/>
    <col min="16094" max="16095" width="11.5546875" style="122" customWidth="1"/>
    <col min="16096" max="16097" width="5.6640625" style="122"/>
    <col min="16098" max="16098" width="4.5546875" style="122" customWidth="1"/>
    <col min="16099" max="16099" width="1.6640625" style="122" customWidth="1"/>
    <col min="16100" max="16100" width="2.33203125" style="122" customWidth="1"/>
    <col min="16101" max="16101" width="33.33203125" style="122" customWidth="1"/>
    <col min="16102" max="16102" width="11.109375" style="122" customWidth="1"/>
    <col min="16103" max="16103" width="11.5546875" style="122" customWidth="1"/>
    <col min="16104" max="16104" width="10.6640625" style="122" customWidth="1"/>
    <col min="16105" max="16105" width="10.5546875" style="122" customWidth="1"/>
    <col min="16106" max="16106" width="11.5546875" style="122" customWidth="1"/>
    <col min="16107" max="16107" width="10.6640625" style="122" customWidth="1"/>
    <col min="16108" max="16108" width="12" style="122" customWidth="1"/>
    <col min="16109" max="16109" width="11.5546875" style="122" customWidth="1"/>
    <col min="16110" max="16111" width="10.6640625" style="122" customWidth="1"/>
    <col min="16112" max="16113" width="11.5546875" style="122" customWidth="1"/>
    <col min="16114" max="16114" width="5.6640625" style="122"/>
    <col min="16115" max="16115" width="4.5546875" style="122" customWidth="1"/>
    <col min="16116" max="16127" width="12.6640625" style="122" customWidth="1"/>
    <col min="16128" max="16129" width="5.6640625" style="122"/>
    <col min="16130" max="16130" width="4.5546875" style="122" customWidth="1"/>
    <col min="16131" max="16131" width="1.6640625" style="122" customWidth="1"/>
    <col min="16132" max="16132" width="2.33203125" style="122" customWidth="1"/>
    <col min="16133" max="16133" width="33.33203125" style="122" customWidth="1"/>
    <col min="16134" max="16134" width="11.109375" style="122" customWidth="1"/>
    <col min="16135" max="16135" width="11.5546875" style="122" customWidth="1"/>
    <col min="16136" max="16136" width="10.6640625" style="122" customWidth="1"/>
    <col min="16137" max="16137" width="10.5546875" style="122" customWidth="1"/>
    <col min="16138" max="16138" width="11.5546875" style="122" customWidth="1"/>
    <col min="16139" max="16139" width="10.6640625" style="122" customWidth="1"/>
    <col min="16140" max="16140" width="12" style="122" customWidth="1"/>
    <col min="16141" max="16141" width="11.5546875" style="122" customWidth="1"/>
    <col min="16142" max="16143" width="10.6640625" style="122" customWidth="1"/>
    <col min="16144" max="16145" width="11.5546875" style="122" customWidth="1"/>
    <col min="16146" max="16146" width="5.6640625" style="122"/>
    <col min="16147" max="16147" width="4.5546875" style="122" customWidth="1"/>
    <col min="16148" max="16159" width="12.6640625" style="122" customWidth="1"/>
    <col min="16160" max="16384" width="5.6640625" style="122"/>
  </cols>
  <sheetData>
    <row r="1" spans="1:63" s="4" customFormat="1" ht="12">
      <c r="B1" s="7"/>
      <c r="D1" s="4">
        <v>1</v>
      </c>
      <c r="E1" s="376"/>
      <c r="F1" s="376"/>
      <c r="G1" s="376"/>
      <c r="H1" s="376"/>
      <c r="I1" s="376"/>
      <c r="J1" s="376"/>
      <c r="K1" s="376"/>
      <c r="L1" s="376"/>
      <c r="M1" s="376"/>
      <c r="N1" s="376"/>
      <c r="O1" s="376"/>
      <c r="P1" s="376"/>
      <c r="Q1" s="376"/>
      <c r="R1" s="376"/>
      <c r="S1" s="377"/>
      <c r="T1" s="376"/>
      <c r="U1" s="376"/>
      <c r="V1" s="376"/>
      <c r="W1" s="376"/>
      <c r="X1" s="376"/>
      <c r="Y1" s="376"/>
      <c r="Z1" s="376"/>
      <c r="AA1" s="376"/>
      <c r="AB1" s="376"/>
      <c r="AC1" s="376"/>
      <c r="AD1" s="376"/>
      <c r="AE1" s="376"/>
      <c r="AF1" s="376"/>
      <c r="AG1" s="376"/>
      <c r="AH1" s="376"/>
      <c r="AI1" s="376"/>
      <c r="AJ1" s="376"/>
      <c r="AK1" s="376"/>
      <c r="AL1" s="376"/>
    </row>
    <row r="2" spans="1:63" s="9" customFormat="1">
      <c r="B2" s="7"/>
      <c r="E2" s="378"/>
      <c r="F2" s="378"/>
      <c r="G2" s="378"/>
      <c r="H2" s="378"/>
      <c r="I2" s="378"/>
      <c r="J2" s="378"/>
      <c r="K2" s="378"/>
      <c r="L2" s="378"/>
      <c r="M2" s="378"/>
      <c r="N2" s="378"/>
      <c r="O2" s="378"/>
      <c r="P2" s="378"/>
      <c r="Q2" s="378"/>
      <c r="R2" s="378"/>
      <c r="S2" s="377"/>
      <c r="T2" s="378"/>
      <c r="U2" s="378"/>
      <c r="V2" s="378"/>
      <c r="W2" s="378"/>
      <c r="X2" s="378"/>
      <c r="Y2" s="378"/>
      <c r="Z2" s="378"/>
      <c r="AA2" s="378"/>
      <c r="AB2" s="378"/>
      <c r="AC2" s="378"/>
      <c r="AD2" s="378"/>
      <c r="AE2" s="378"/>
      <c r="AF2" s="378"/>
      <c r="AG2" s="378"/>
      <c r="AH2" s="378"/>
      <c r="AI2" s="378"/>
      <c r="AJ2" s="378"/>
      <c r="AK2" s="378"/>
      <c r="AL2" s="378"/>
    </row>
    <row r="3" spans="1:63" s="9" customFormat="1">
      <c r="B3" s="7"/>
      <c r="E3" s="378"/>
      <c r="F3" s="378"/>
      <c r="G3" s="378"/>
      <c r="H3" s="378"/>
      <c r="I3" s="378"/>
      <c r="J3" s="378"/>
      <c r="K3" s="378"/>
      <c r="L3" s="378"/>
      <c r="M3" s="378"/>
      <c r="N3" s="378"/>
      <c r="O3" s="378"/>
      <c r="P3" s="378"/>
      <c r="Q3" s="378"/>
      <c r="R3" s="378"/>
      <c r="S3" s="377"/>
      <c r="T3" s="378"/>
      <c r="U3" s="378"/>
      <c r="V3" s="378"/>
      <c r="W3" s="378"/>
      <c r="X3" s="378"/>
      <c r="Y3" s="378"/>
      <c r="Z3" s="378"/>
      <c r="AA3" s="378"/>
      <c r="AB3" s="378"/>
      <c r="AC3" s="378"/>
      <c r="AD3" s="378"/>
      <c r="AE3" s="378"/>
      <c r="AF3" s="378"/>
      <c r="AG3" s="378"/>
      <c r="AH3" s="378"/>
      <c r="AI3" s="378"/>
      <c r="AJ3" s="378"/>
      <c r="AK3" s="378"/>
      <c r="AL3" s="378"/>
    </row>
    <row r="4" spans="1:63" s="9" customFormat="1" ht="21">
      <c r="B4" s="7"/>
      <c r="D4" s="14" t="s">
        <v>4</v>
      </c>
      <c r="E4" s="379"/>
      <c r="F4" s="379"/>
      <c r="G4" s="379"/>
      <c r="H4" s="378"/>
      <c r="I4" s="378"/>
      <c r="J4" s="378"/>
      <c r="K4" s="378"/>
      <c r="L4" s="378"/>
      <c r="M4" s="378"/>
      <c r="N4" s="378"/>
      <c r="O4" s="378"/>
      <c r="P4" s="378"/>
      <c r="Q4" s="378"/>
      <c r="R4" s="378"/>
      <c r="S4" s="377"/>
      <c r="T4" s="379" t="s">
        <v>4</v>
      </c>
      <c r="U4" s="378"/>
      <c r="V4" s="378"/>
      <c r="W4" s="378"/>
      <c r="X4" s="378"/>
      <c r="Y4" s="378"/>
      <c r="Z4" s="378"/>
      <c r="AA4" s="378"/>
      <c r="AB4" s="378"/>
      <c r="AC4" s="378"/>
      <c r="AD4" s="378"/>
      <c r="AE4" s="378"/>
      <c r="AF4" s="378"/>
      <c r="AG4" s="378"/>
      <c r="AH4" s="378"/>
      <c r="AI4" s="378"/>
      <c r="AJ4" s="378"/>
      <c r="AK4" s="378"/>
      <c r="AL4" s="378"/>
    </row>
    <row r="5" spans="1:63" s="9" customFormat="1" ht="21">
      <c r="B5" s="7"/>
      <c r="D5" s="14" t="s">
        <v>320</v>
      </c>
      <c r="E5" s="379"/>
      <c r="F5" s="379"/>
      <c r="G5" s="379"/>
      <c r="H5" s="380"/>
      <c r="I5" s="378"/>
      <c r="J5" s="378"/>
      <c r="K5" s="378"/>
      <c r="L5" s="378"/>
      <c r="M5" s="378"/>
      <c r="N5" s="378"/>
      <c r="O5" s="378"/>
      <c r="P5" s="378"/>
      <c r="Q5" s="378"/>
      <c r="R5" s="378"/>
      <c r="S5" s="377"/>
      <c r="T5" s="379" t="s">
        <v>7</v>
      </c>
      <c r="U5" s="379"/>
      <c r="V5" s="380"/>
      <c r="W5" s="378"/>
      <c r="X5" s="378"/>
      <c r="Y5" s="378"/>
      <c r="Z5" s="378"/>
      <c r="AA5" s="378"/>
      <c r="AB5" s="378"/>
      <c r="AC5" s="378"/>
      <c r="AD5" s="378"/>
      <c r="AE5" s="378"/>
      <c r="AF5" s="378"/>
      <c r="AG5" s="378"/>
      <c r="AH5" s="378"/>
      <c r="AI5" s="378"/>
      <c r="AJ5" s="378"/>
      <c r="AK5" s="378"/>
      <c r="AL5" s="378"/>
    </row>
    <row r="6" spans="1:63" s="9" customFormat="1">
      <c r="B6" s="7"/>
      <c r="E6" s="381"/>
      <c r="F6" s="382"/>
      <c r="G6" s="382"/>
      <c r="H6" s="383"/>
      <c r="I6" s="378"/>
      <c r="J6" s="378"/>
      <c r="K6" s="378"/>
      <c r="L6" s="378"/>
      <c r="M6" s="378"/>
      <c r="N6" s="378"/>
      <c r="O6" s="378"/>
      <c r="P6" s="378"/>
      <c r="Q6" s="378"/>
      <c r="R6" s="378"/>
      <c r="S6" s="377"/>
      <c r="T6" s="382"/>
      <c r="U6" s="378"/>
      <c r="V6" s="383"/>
      <c r="W6" s="378"/>
      <c r="X6" s="378"/>
      <c r="Y6" s="378"/>
      <c r="Z6" s="378"/>
      <c r="AA6" s="378"/>
      <c r="AB6" s="378"/>
      <c r="AC6" s="378"/>
      <c r="AD6" s="378"/>
      <c r="AE6" s="378"/>
      <c r="AF6" s="378"/>
      <c r="AG6" s="378"/>
      <c r="AH6" s="378"/>
      <c r="AI6" s="378"/>
      <c r="AJ6" s="378"/>
      <c r="AK6" s="378"/>
      <c r="AL6" s="378"/>
    </row>
    <row r="7" spans="1:63" s="9" customFormat="1">
      <c r="A7" s="32"/>
      <c r="B7" s="7">
        <v>1</v>
      </c>
      <c r="C7" s="32"/>
      <c r="D7" s="32"/>
      <c r="E7" s="378"/>
      <c r="F7" s="378">
        <v>1</v>
      </c>
      <c r="G7" s="378">
        <v>1</v>
      </c>
      <c r="H7" s="384">
        <v>1</v>
      </c>
      <c r="I7" s="378">
        <v>1</v>
      </c>
      <c r="J7" s="378">
        <v>1</v>
      </c>
      <c r="K7" s="378">
        <v>1</v>
      </c>
      <c r="L7" s="378">
        <v>1</v>
      </c>
      <c r="M7" s="378">
        <v>1</v>
      </c>
      <c r="N7" s="378">
        <v>1</v>
      </c>
      <c r="O7" s="378">
        <v>1</v>
      </c>
      <c r="P7" s="378">
        <v>1</v>
      </c>
      <c r="Q7" s="378">
        <v>1</v>
      </c>
      <c r="R7" s="385"/>
      <c r="S7" s="377">
        <v>1</v>
      </c>
      <c r="T7" s="385">
        <v>1</v>
      </c>
      <c r="U7" s="385">
        <v>1</v>
      </c>
      <c r="V7" s="386">
        <v>1</v>
      </c>
      <c r="W7" s="385">
        <v>1</v>
      </c>
      <c r="X7" s="385">
        <v>1</v>
      </c>
      <c r="Y7" s="385">
        <v>1</v>
      </c>
      <c r="Z7" s="385">
        <v>1</v>
      </c>
      <c r="AA7" s="385">
        <v>1</v>
      </c>
      <c r="AB7" s="385">
        <v>1</v>
      </c>
      <c r="AC7" s="385">
        <v>1</v>
      </c>
      <c r="AD7" s="385">
        <v>1</v>
      </c>
      <c r="AE7" s="385">
        <v>1</v>
      </c>
      <c r="AF7" s="378">
        <v>1</v>
      </c>
      <c r="AG7" s="378"/>
      <c r="AH7" s="378"/>
      <c r="AI7" s="378"/>
      <c r="AJ7" s="378"/>
      <c r="AK7" s="378"/>
      <c r="AL7" s="378"/>
    </row>
    <row r="8" spans="1:63" s="9" customFormat="1">
      <c r="B8" s="7"/>
      <c r="E8" s="387"/>
      <c r="F8" s="388"/>
      <c r="G8" s="388"/>
      <c r="H8" s="388"/>
      <c r="I8" s="388"/>
      <c r="J8" s="388"/>
      <c r="K8" s="388"/>
      <c r="L8" s="388"/>
      <c r="M8" s="388"/>
      <c r="N8" s="388"/>
      <c r="O8" s="388"/>
      <c r="P8" s="388"/>
      <c r="Q8" s="388"/>
      <c r="R8" s="378"/>
      <c r="S8" s="377"/>
      <c r="T8" s="388"/>
      <c r="U8" s="388"/>
      <c r="V8" s="388"/>
      <c r="W8" s="388"/>
      <c r="X8" s="388"/>
      <c r="Y8" s="388"/>
      <c r="Z8" s="388"/>
      <c r="AA8" s="388"/>
      <c r="AB8" s="388"/>
      <c r="AC8" s="388"/>
      <c r="AD8" s="388"/>
      <c r="AE8" s="388"/>
      <c r="AF8" s="378"/>
      <c r="AG8" s="378"/>
      <c r="AH8" s="378"/>
      <c r="AI8" s="378"/>
      <c r="AJ8" s="378"/>
      <c r="AK8" s="378"/>
      <c r="AL8" s="378"/>
    </row>
    <row r="9" spans="1:63" s="9" customFormat="1">
      <c r="B9" s="7"/>
      <c r="E9" s="387"/>
      <c r="F9" s="388"/>
      <c r="G9" s="388"/>
      <c r="H9" s="388"/>
      <c r="I9" s="388"/>
      <c r="J9" s="388"/>
      <c r="K9" s="388"/>
      <c r="L9" s="388"/>
      <c r="M9" s="388"/>
      <c r="N9" s="388"/>
      <c r="O9" s="388"/>
      <c r="P9" s="388"/>
      <c r="Q9" s="388"/>
      <c r="R9" s="378"/>
      <c r="S9" s="377"/>
      <c r="T9" s="388"/>
      <c r="U9" s="388"/>
      <c r="V9" s="388"/>
      <c r="W9" s="388"/>
      <c r="X9" s="388"/>
      <c r="Y9" s="388"/>
      <c r="Z9" s="388"/>
      <c r="AA9" s="388"/>
      <c r="AB9" s="388"/>
      <c r="AC9" s="388"/>
      <c r="AD9" s="388"/>
      <c r="AE9" s="388"/>
      <c r="AF9" s="378"/>
      <c r="AG9" s="378"/>
      <c r="AH9" s="378"/>
      <c r="AI9" s="378"/>
      <c r="AJ9" s="378"/>
      <c r="AK9" s="378"/>
      <c r="AL9" s="378"/>
    </row>
    <row r="10" spans="1:63" s="9" customFormat="1">
      <c r="B10" s="7"/>
      <c r="E10" s="387"/>
      <c r="F10" s="388"/>
      <c r="G10" s="388"/>
      <c r="H10" s="388"/>
      <c r="I10" s="388"/>
      <c r="J10" s="388"/>
      <c r="K10" s="388"/>
      <c r="L10" s="388"/>
      <c r="M10" s="388"/>
      <c r="N10" s="388"/>
      <c r="O10" s="388"/>
      <c r="P10" s="388"/>
      <c r="Q10" s="388"/>
      <c r="R10" s="378"/>
      <c r="S10" s="377"/>
      <c r="T10" s="388"/>
      <c r="U10" s="388"/>
      <c r="V10" s="388"/>
      <c r="W10" s="388"/>
      <c r="X10" s="388"/>
      <c r="Y10" s="388"/>
      <c r="Z10" s="388"/>
      <c r="AA10" s="388"/>
      <c r="AB10" s="388"/>
      <c r="AC10" s="388"/>
      <c r="AD10" s="388"/>
      <c r="AE10" s="388"/>
      <c r="AF10" s="378"/>
      <c r="AG10" s="378"/>
      <c r="AH10" s="378"/>
      <c r="AI10" s="378"/>
      <c r="AJ10" s="378"/>
      <c r="AK10" s="378"/>
      <c r="AL10" s="378"/>
    </row>
    <row r="11" spans="1:63" s="9" customFormat="1">
      <c r="B11" s="7"/>
      <c r="D11" s="818" t="s">
        <v>15</v>
      </c>
      <c r="E11" s="819"/>
      <c r="F11" s="389"/>
      <c r="G11" s="389"/>
      <c r="H11" s="390"/>
      <c r="I11" s="390"/>
      <c r="J11" s="390"/>
      <c r="K11" s="390"/>
      <c r="L11" s="390"/>
      <c r="M11" s="390"/>
      <c r="N11" s="390"/>
      <c r="O11" s="390"/>
      <c r="P11" s="390"/>
      <c r="Q11" s="390"/>
      <c r="R11" s="378"/>
      <c r="S11" s="377"/>
      <c r="T11" s="390"/>
      <c r="U11" s="390"/>
      <c r="V11" s="390"/>
      <c r="W11" s="390"/>
      <c r="X11" s="390"/>
      <c r="Y11" s="390"/>
      <c r="Z11" s="390"/>
      <c r="AA11" s="390"/>
      <c r="AB11" s="390"/>
      <c r="AC11" s="390"/>
      <c r="AD11" s="390"/>
      <c r="AE11" s="390"/>
      <c r="AF11" s="378"/>
      <c r="AG11" s="378"/>
      <c r="AH11" s="378"/>
      <c r="AI11" s="378"/>
      <c r="AJ11" s="378"/>
      <c r="AK11" s="378"/>
      <c r="AL11" s="378"/>
    </row>
    <row r="12" spans="1:63" s="9" customFormat="1">
      <c r="B12" s="7"/>
      <c r="D12" s="820"/>
      <c r="E12" s="821"/>
      <c r="F12" s="391">
        <v>44927</v>
      </c>
      <c r="G12" s="391">
        <v>44958</v>
      </c>
      <c r="H12" s="391">
        <v>44986</v>
      </c>
      <c r="I12" s="391">
        <v>45017</v>
      </c>
      <c r="J12" s="391">
        <v>45047</v>
      </c>
      <c r="K12" s="391">
        <v>45078</v>
      </c>
      <c r="L12" s="391">
        <v>45108</v>
      </c>
      <c r="M12" s="391">
        <v>45139</v>
      </c>
      <c r="N12" s="391">
        <v>45170</v>
      </c>
      <c r="O12" s="391">
        <v>45200</v>
      </c>
      <c r="P12" s="391">
        <v>45231</v>
      </c>
      <c r="Q12" s="391">
        <v>45261</v>
      </c>
      <c r="R12" s="378"/>
      <c r="S12" s="377"/>
      <c r="T12" s="391">
        <f t="shared" ref="T12:AE12" si="0">F12</f>
        <v>44927</v>
      </c>
      <c r="U12" s="391">
        <f t="shared" si="0"/>
        <v>44958</v>
      </c>
      <c r="V12" s="391">
        <f t="shared" si="0"/>
        <v>44986</v>
      </c>
      <c r="W12" s="391">
        <f t="shared" si="0"/>
        <v>45017</v>
      </c>
      <c r="X12" s="391">
        <f t="shared" si="0"/>
        <v>45047</v>
      </c>
      <c r="Y12" s="391">
        <f t="shared" si="0"/>
        <v>45078</v>
      </c>
      <c r="Z12" s="391">
        <f t="shared" si="0"/>
        <v>45108</v>
      </c>
      <c r="AA12" s="391">
        <f t="shared" si="0"/>
        <v>45139</v>
      </c>
      <c r="AB12" s="391">
        <f t="shared" si="0"/>
        <v>45170</v>
      </c>
      <c r="AC12" s="391">
        <f t="shared" si="0"/>
        <v>45200</v>
      </c>
      <c r="AD12" s="391">
        <f t="shared" si="0"/>
        <v>45231</v>
      </c>
      <c r="AE12" s="392">
        <f t="shared" si="0"/>
        <v>45261</v>
      </c>
      <c r="AF12" s="378"/>
      <c r="AG12" s="378"/>
      <c r="AH12" s="378"/>
      <c r="AI12" s="378"/>
      <c r="AJ12" s="378"/>
      <c r="AK12" s="378"/>
      <c r="AL12" s="378"/>
    </row>
    <row r="13" spans="1:63" s="9" customFormat="1">
      <c r="B13" s="7"/>
      <c r="D13" s="46"/>
      <c r="E13" s="393"/>
      <c r="F13" s="394"/>
      <c r="G13" s="394"/>
      <c r="H13" s="396"/>
      <c r="I13" s="397"/>
      <c r="J13" s="396"/>
      <c r="K13" s="397"/>
      <c r="L13" s="397"/>
      <c r="M13" s="397"/>
      <c r="N13" s="396"/>
      <c r="O13" s="397"/>
      <c r="P13" s="394"/>
      <c r="Q13" s="395"/>
      <c r="R13" s="425"/>
      <c r="S13" s="377"/>
      <c r="T13" s="396"/>
      <c r="U13" s="395"/>
      <c r="V13" s="394"/>
      <c r="W13" s="395"/>
      <c r="X13" s="394"/>
      <c r="Y13" s="395"/>
      <c r="Z13" s="394"/>
      <c r="AA13" s="395"/>
      <c r="AB13" s="394"/>
      <c r="AC13" s="395"/>
      <c r="AD13" s="394"/>
      <c r="AE13" s="397"/>
      <c r="AF13" s="378"/>
      <c r="AG13" s="378"/>
      <c r="AH13" s="378"/>
      <c r="AI13" s="378"/>
      <c r="AJ13" s="378"/>
      <c r="AK13" s="378"/>
      <c r="AL13" s="378"/>
    </row>
    <row r="14" spans="1:63" s="9" customFormat="1">
      <c r="A14" s="64"/>
      <c r="B14" s="6" t="s">
        <v>25</v>
      </c>
      <c r="C14" s="63"/>
      <c r="D14" s="51"/>
      <c r="E14" s="398" t="s">
        <v>26</v>
      </c>
      <c r="F14" s="399">
        <v>200340.00621610004</v>
      </c>
      <c r="G14" s="399">
        <v>203735.46081610001</v>
      </c>
      <c r="H14" s="399">
        <v>249934.42681610002</v>
      </c>
      <c r="I14" s="399">
        <v>193738.39581609998</v>
      </c>
      <c r="J14" s="399">
        <v>208413.72031609999</v>
      </c>
      <c r="K14" s="399">
        <v>179450.2498161</v>
      </c>
      <c r="L14" s="399">
        <v>198602.80031610001</v>
      </c>
      <c r="M14" s="399">
        <v>194698.94431610001</v>
      </c>
      <c r="N14" s="399">
        <v>246214.18381610003</v>
      </c>
      <c r="O14" s="399">
        <v>204131.87561609998</v>
      </c>
      <c r="P14" s="399">
        <v>197458.98631610002</v>
      </c>
      <c r="Q14" s="399">
        <v>223505.43631610001</v>
      </c>
      <c r="R14" s="554"/>
      <c r="S14" s="402" t="str">
        <f>B14</f>
        <v>SUM100</v>
      </c>
      <c r="T14" s="399">
        <f>T65</f>
        <v>200340.00621610004</v>
      </c>
      <c r="U14" s="399">
        <f t="shared" ref="U14:AE14" si="1">U65</f>
        <v>404075.46703220002</v>
      </c>
      <c r="V14" s="399">
        <f t="shared" si="1"/>
        <v>654009.89384829998</v>
      </c>
      <c r="W14" s="399">
        <f t="shared" si="1"/>
        <v>847748.28966440004</v>
      </c>
      <c r="X14" s="399">
        <f t="shared" si="1"/>
        <v>1056162.0099805</v>
      </c>
      <c r="Y14" s="399">
        <f t="shared" si="1"/>
        <v>1235612.2597965999</v>
      </c>
      <c r="Z14" s="399">
        <f t="shared" si="1"/>
        <v>1434215.0601126999</v>
      </c>
      <c r="AA14" s="399">
        <f t="shared" si="1"/>
        <v>1628914.0044287997</v>
      </c>
      <c r="AB14" s="399">
        <f t="shared" si="1"/>
        <v>1875128.1882448997</v>
      </c>
      <c r="AC14" s="399">
        <f t="shared" si="1"/>
        <v>2079260.0638609999</v>
      </c>
      <c r="AD14" s="399">
        <f t="shared" si="1"/>
        <v>2276719.0501771001</v>
      </c>
      <c r="AE14" s="399">
        <f t="shared" si="1"/>
        <v>2500224.4864931996</v>
      </c>
      <c r="AF14" s="399"/>
      <c r="AG14" s="403"/>
      <c r="AH14" s="378"/>
      <c r="AI14" s="378"/>
      <c r="AJ14" s="378"/>
      <c r="AK14" s="378"/>
      <c r="AL14" s="378"/>
    </row>
    <row r="15" spans="1:63" s="9" customFormat="1">
      <c r="A15" s="75"/>
      <c r="B15" s="6">
        <v>0</v>
      </c>
      <c r="C15" s="74"/>
      <c r="D15" s="71"/>
      <c r="E15" s="404"/>
      <c r="F15" s="405"/>
      <c r="G15" s="405"/>
      <c r="H15" s="405"/>
      <c r="I15" s="405"/>
      <c r="J15" s="405"/>
      <c r="K15" s="405"/>
      <c r="L15" s="405"/>
      <c r="M15" s="405"/>
      <c r="N15" s="405"/>
      <c r="O15" s="405"/>
      <c r="P15" s="405"/>
      <c r="Q15" s="405"/>
      <c r="R15" s="555"/>
      <c r="S15" s="402">
        <f t="shared" ref="S15:S78" si="2">B15</f>
        <v>0</v>
      </c>
      <c r="T15" s="407"/>
      <c r="U15" s="408"/>
      <c r="V15" s="405"/>
      <c r="W15" s="405"/>
      <c r="X15" s="405"/>
      <c r="Y15" s="405"/>
      <c r="Z15" s="405"/>
      <c r="AA15" s="405"/>
      <c r="AB15" s="405"/>
      <c r="AC15" s="405"/>
      <c r="AD15" s="405"/>
      <c r="AE15" s="405"/>
      <c r="AF15" s="405"/>
      <c r="AG15" s="409"/>
      <c r="AH15" s="410"/>
      <c r="AI15" s="410"/>
      <c r="AJ15" s="410"/>
      <c r="AK15" s="410"/>
      <c r="AL15" s="410"/>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row>
    <row r="16" spans="1:63" s="9" customFormat="1">
      <c r="A16" s="75"/>
      <c r="B16" s="6">
        <v>0</v>
      </c>
      <c r="C16" s="74"/>
      <c r="D16" s="82"/>
      <c r="E16" s="411"/>
      <c r="F16" s="412"/>
      <c r="G16" s="412"/>
      <c r="H16" s="412"/>
      <c r="I16" s="412"/>
      <c r="J16" s="412"/>
      <c r="K16" s="412"/>
      <c r="L16" s="412"/>
      <c r="M16" s="412"/>
      <c r="N16" s="412"/>
      <c r="O16" s="412"/>
      <c r="P16" s="412"/>
      <c r="Q16" s="412"/>
      <c r="R16" s="555"/>
      <c r="S16" s="402">
        <f t="shared" si="2"/>
        <v>0</v>
      </c>
      <c r="T16" s="413"/>
      <c r="U16" s="414"/>
      <c r="V16" s="412"/>
      <c r="W16" s="412"/>
      <c r="X16" s="412"/>
      <c r="Y16" s="412"/>
      <c r="Z16" s="412"/>
      <c r="AA16" s="412"/>
      <c r="AB16" s="412"/>
      <c r="AC16" s="412"/>
      <c r="AD16" s="412"/>
      <c r="AE16" s="412"/>
      <c r="AF16" s="405"/>
      <c r="AG16" s="409"/>
      <c r="AH16" s="410"/>
      <c r="AI16" s="410"/>
      <c r="AJ16" s="410"/>
      <c r="AK16" s="410"/>
      <c r="AL16" s="410"/>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row>
    <row r="17" spans="1:47" s="95" customFormat="1">
      <c r="A17" s="99"/>
      <c r="B17" s="97" t="s">
        <v>27</v>
      </c>
      <c r="C17" s="98"/>
      <c r="D17" s="92"/>
      <c r="E17" s="415" t="s">
        <v>28</v>
      </c>
      <c r="F17" s="416">
        <f t="shared" ref="F17:G17" si="3">SUM(F14:F16)</f>
        <v>200340.00621610004</v>
      </c>
      <c r="G17" s="416">
        <f t="shared" si="3"/>
        <v>203735.46081610001</v>
      </c>
      <c r="H17" s="416">
        <f t="shared" ref="H17:Q17" si="4">SUM(H14:H16)</f>
        <v>249934.42681610002</v>
      </c>
      <c r="I17" s="416">
        <f t="shared" si="4"/>
        <v>193738.39581609998</v>
      </c>
      <c r="J17" s="416">
        <f t="shared" si="4"/>
        <v>208413.72031609999</v>
      </c>
      <c r="K17" s="416">
        <f t="shared" si="4"/>
        <v>179450.2498161</v>
      </c>
      <c r="L17" s="416">
        <f t="shared" si="4"/>
        <v>198602.80031610001</v>
      </c>
      <c r="M17" s="416">
        <f t="shared" si="4"/>
        <v>194698.94431610001</v>
      </c>
      <c r="N17" s="416">
        <f t="shared" si="4"/>
        <v>246214.18381610003</v>
      </c>
      <c r="O17" s="416">
        <f t="shared" si="4"/>
        <v>204131.87561609998</v>
      </c>
      <c r="P17" s="416">
        <f t="shared" si="4"/>
        <v>197458.98631610002</v>
      </c>
      <c r="Q17" s="416">
        <f t="shared" si="4"/>
        <v>223505.43631610001</v>
      </c>
      <c r="R17" s="556"/>
      <c r="S17" s="419" t="str">
        <f t="shared" si="2"/>
        <v>SUM 400</v>
      </c>
      <c r="T17" s="416">
        <f t="shared" ref="T17:AE17" si="5">SUM(T14:T16)</f>
        <v>200340.00621610004</v>
      </c>
      <c r="U17" s="416">
        <f t="shared" si="5"/>
        <v>404075.46703220002</v>
      </c>
      <c r="V17" s="416">
        <f t="shared" si="5"/>
        <v>654009.89384829998</v>
      </c>
      <c r="W17" s="416">
        <f t="shared" si="5"/>
        <v>847748.28966440004</v>
      </c>
      <c r="X17" s="416">
        <f t="shared" si="5"/>
        <v>1056162.0099805</v>
      </c>
      <c r="Y17" s="416">
        <f t="shared" si="5"/>
        <v>1235612.2597965999</v>
      </c>
      <c r="Z17" s="416">
        <f t="shared" si="5"/>
        <v>1434215.0601126999</v>
      </c>
      <c r="AA17" s="416">
        <f t="shared" si="5"/>
        <v>1628914.0044287997</v>
      </c>
      <c r="AB17" s="416">
        <f t="shared" si="5"/>
        <v>1875128.1882448997</v>
      </c>
      <c r="AC17" s="416">
        <f t="shared" si="5"/>
        <v>2079260.0638609999</v>
      </c>
      <c r="AD17" s="416">
        <f t="shared" si="5"/>
        <v>2276719.0501771001</v>
      </c>
      <c r="AE17" s="416">
        <f t="shared" si="5"/>
        <v>2500224.4864931996</v>
      </c>
      <c r="AF17" s="416"/>
      <c r="AG17" s="420"/>
      <c r="AH17" s="421"/>
      <c r="AI17" s="421"/>
      <c r="AJ17" s="421"/>
      <c r="AK17" s="421"/>
      <c r="AL17" s="421"/>
    </row>
    <row r="18" spans="1:47" s="9" customFormat="1">
      <c r="A18" s="10"/>
      <c r="B18" s="6">
        <v>0</v>
      </c>
      <c r="D18" s="51"/>
      <c r="E18" s="422"/>
      <c r="F18" s="423"/>
      <c r="G18" s="423"/>
      <c r="H18" s="423"/>
      <c r="I18" s="423"/>
      <c r="J18" s="423"/>
      <c r="K18" s="423"/>
      <c r="L18" s="423"/>
      <c r="M18" s="423"/>
      <c r="N18" s="423"/>
      <c r="O18" s="423"/>
      <c r="P18" s="423"/>
      <c r="Q18" s="423"/>
      <c r="R18" s="425"/>
      <c r="S18" s="402">
        <f t="shared" si="2"/>
        <v>0</v>
      </c>
      <c r="T18" s="425"/>
      <c r="U18" s="424"/>
      <c r="V18" s="423"/>
      <c r="W18" s="423"/>
      <c r="X18" s="423"/>
      <c r="Y18" s="423"/>
      <c r="Z18" s="423"/>
      <c r="AA18" s="423"/>
      <c r="AB18" s="423"/>
      <c r="AC18" s="423"/>
      <c r="AD18" s="423"/>
      <c r="AE18" s="423"/>
      <c r="AF18" s="423"/>
      <c r="AG18" s="422"/>
      <c r="AH18" s="378"/>
      <c r="AI18" s="378"/>
      <c r="AJ18" s="378"/>
      <c r="AK18" s="378"/>
      <c r="AL18" s="378"/>
    </row>
    <row r="19" spans="1:47" s="9" customFormat="1">
      <c r="A19" s="111"/>
      <c r="B19" s="6">
        <v>0</v>
      </c>
      <c r="D19" s="110"/>
      <c r="E19" s="426"/>
      <c r="F19" s="427"/>
      <c r="G19" s="427"/>
      <c r="H19" s="427"/>
      <c r="I19" s="427"/>
      <c r="J19" s="427"/>
      <c r="K19" s="427"/>
      <c r="L19" s="427"/>
      <c r="M19" s="427"/>
      <c r="N19" s="427"/>
      <c r="O19" s="427"/>
      <c r="P19" s="427"/>
      <c r="Q19" s="427"/>
      <c r="R19" s="425"/>
      <c r="S19" s="402">
        <f t="shared" si="2"/>
        <v>0</v>
      </c>
      <c r="T19" s="428"/>
      <c r="U19" s="429"/>
      <c r="V19" s="427"/>
      <c r="W19" s="427"/>
      <c r="X19" s="427"/>
      <c r="Y19" s="427"/>
      <c r="Z19" s="427"/>
      <c r="AA19" s="427"/>
      <c r="AB19" s="427"/>
      <c r="AC19" s="427"/>
      <c r="AD19" s="427"/>
      <c r="AE19" s="427"/>
      <c r="AF19" s="430"/>
      <c r="AG19" s="431"/>
      <c r="AH19" s="378"/>
      <c r="AI19" s="378"/>
      <c r="AJ19" s="378"/>
      <c r="AK19" s="378"/>
      <c r="AL19" s="378"/>
    </row>
    <row r="20" spans="1:47">
      <c r="A20" s="126"/>
      <c r="B20" s="124" t="s">
        <v>29</v>
      </c>
      <c r="C20" s="125"/>
      <c r="D20" s="120"/>
      <c r="E20" s="432" t="s">
        <v>30</v>
      </c>
      <c r="F20" s="399">
        <v>63345.290739079872</v>
      </c>
      <c r="G20" s="399">
        <v>65002.512693805111</v>
      </c>
      <c r="H20" s="399">
        <v>65630.3452130121</v>
      </c>
      <c r="I20" s="399">
        <v>71897.172488058088</v>
      </c>
      <c r="J20" s="399">
        <v>73803.011241227505</v>
      </c>
      <c r="K20" s="399">
        <v>72183.036574910962</v>
      </c>
      <c r="L20" s="399">
        <v>70989.346763786976</v>
      </c>
      <c r="M20" s="399">
        <v>70114.588584149198</v>
      </c>
      <c r="N20" s="399">
        <v>71316.81772713711</v>
      </c>
      <c r="O20" s="399">
        <v>69826.298392550496</v>
      </c>
      <c r="P20" s="399">
        <v>71848.18826922201</v>
      </c>
      <c r="Q20" s="399">
        <v>74847.627067084977</v>
      </c>
      <c r="R20" s="557"/>
      <c r="S20" s="436" t="str">
        <f t="shared" si="2"/>
        <v>SUM500</v>
      </c>
      <c r="T20" s="433">
        <f>T99</f>
        <v>63345.290739079872</v>
      </c>
      <c r="U20" s="433">
        <f t="shared" ref="U20:AE20" si="6">U99</f>
        <v>128347.80343288498</v>
      </c>
      <c r="V20" s="433">
        <f t="shared" si="6"/>
        <v>193978.14864589705</v>
      </c>
      <c r="W20" s="433">
        <f t="shared" si="6"/>
        <v>265875.32113395515</v>
      </c>
      <c r="X20" s="433">
        <f t="shared" si="6"/>
        <v>339678.33237518265</v>
      </c>
      <c r="Y20" s="433">
        <f t="shared" si="6"/>
        <v>411861.36895009357</v>
      </c>
      <c r="Z20" s="433">
        <f t="shared" si="6"/>
        <v>482850.71571388061</v>
      </c>
      <c r="AA20" s="433">
        <f t="shared" si="6"/>
        <v>552965.30429802986</v>
      </c>
      <c r="AB20" s="433">
        <f t="shared" si="6"/>
        <v>624282.12202516687</v>
      </c>
      <c r="AC20" s="433">
        <f t="shared" si="6"/>
        <v>694108.42041771743</v>
      </c>
      <c r="AD20" s="433">
        <f t="shared" si="6"/>
        <v>765956.60868693946</v>
      </c>
      <c r="AE20" s="433">
        <f t="shared" si="6"/>
        <v>840804.23575402447</v>
      </c>
      <c r="AF20" s="433"/>
      <c r="AG20" s="437"/>
      <c r="AH20" s="435"/>
      <c r="AI20" s="435"/>
      <c r="AJ20" s="435"/>
      <c r="AK20" s="435"/>
      <c r="AL20" s="435"/>
      <c r="AM20" s="125"/>
      <c r="AN20" s="125"/>
      <c r="AO20" s="125"/>
      <c r="AP20" s="125"/>
      <c r="AQ20" s="125"/>
      <c r="AR20" s="125"/>
      <c r="AS20" s="125"/>
      <c r="AT20" s="125"/>
      <c r="AU20" s="125"/>
    </row>
    <row r="21" spans="1:47" s="9" customFormat="1">
      <c r="A21" s="64"/>
      <c r="B21" s="6" t="s">
        <v>31</v>
      </c>
      <c r="C21" s="63"/>
      <c r="D21" s="51"/>
      <c r="E21" s="398" t="s">
        <v>32</v>
      </c>
      <c r="F21" s="399">
        <v>78694.709760429134</v>
      </c>
      <c r="G21" s="399">
        <v>65514.965887409744</v>
      </c>
      <c r="H21" s="399">
        <v>69854.105367932847</v>
      </c>
      <c r="I21" s="399">
        <v>66180.335130660635</v>
      </c>
      <c r="J21" s="399">
        <v>67471.184515834451</v>
      </c>
      <c r="K21" s="399">
        <v>72675.371045416177</v>
      </c>
      <c r="L21" s="399">
        <v>79101.668926940387</v>
      </c>
      <c r="M21" s="399">
        <v>94023.111936382717</v>
      </c>
      <c r="N21" s="399">
        <v>75195.829067761151</v>
      </c>
      <c r="O21" s="399">
        <v>80755.048646836163</v>
      </c>
      <c r="P21" s="399">
        <v>75784.232199312566</v>
      </c>
      <c r="Q21" s="399">
        <v>79699.635987901944</v>
      </c>
      <c r="R21" s="554"/>
      <c r="S21" s="402" t="str">
        <f t="shared" si="2"/>
        <v>SUM600</v>
      </c>
      <c r="T21" s="399">
        <f>T146</f>
        <v>78694.709760429134</v>
      </c>
      <c r="U21" s="399">
        <f t="shared" ref="U21:AE21" si="7">U146</f>
        <v>144209.67564783886</v>
      </c>
      <c r="V21" s="399">
        <f t="shared" si="7"/>
        <v>214063.78101577173</v>
      </c>
      <c r="W21" s="399">
        <f t="shared" si="7"/>
        <v>280244.11614643235</v>
      </c>
      <c r="X21" s="399">
        <f t="shared" si="7"/>
        <v>347715.30066226679</v>
      </c>
      <c r="Y21" s="399">
        <f t="shared" si="7"/>
        <v>420390.67170768295</v>
      </c>
      <c r="Z21" s="399">
        <f t="shared" si="7"/>
        <v>499492.34063462337</v>
      </c>
      <c r="AA21" s="399">
        <f t="shared" si="7"/>
        <v>593515.45257100603</v>
      </c>
      <c r="AB21" s="399">
        <f t="shared" si="7"/>
        <v>668711.28163876734</v>
      </c>
      <c r="AC21" s="399">
        <f t="shared" si="7"/>
        <v>749466.33028560341</v>
      </c>
      <c r="AD21" s="399">
        <f t="shared" si="7"/>
        <v>825250.56248491607</v>
      </c>
      <c r="AE21" s="399">
        <f t="shared" si="7"/>
        <v>904950.19847281789</v>
      </c>
      <c r="AF21" s="399"/>
      <c r="AG21" s="403"/>
      <c r="AH21" s="401"/>
      <c r="AI21" s="401"/>
      <c r="AJ21" s="401"/>
      <c r="AK21" s="401"/>
      <c r="AL21" s="401"/>
      <c r="AM21" s="63"/>
      <c r="AN21" s="63"/>
      <c r="AO21" s="63"/>
      <c r="AP21" s="63"/>
      <c r="AQ21" s="63"/>
      <c r="AR21" s="63"/>
      <c r="AS21" s="63"/>
      <c r="AT21" s="63"/>
      <c r="AU21" s="63"/>
    </row>
    <row r="22" spans="1:47" s="9" customFormat="1">
      <c r="A22" s="64"/>
      <c r="B22" s="6" t="s">
        <v>33</v>
      </c>
      <c r="C22" s="63"/>
      <c r="D22" s="51"/>
      <c r="E22" s="398" t="s">
        <v>34</v>
      </c>
      <c r="F22" s="399">
        <v>29651.307552156373</v>
      </c>
      <c r="G22" s="399">
        <v>28466.660900021714</v>
      </c>
      <c r="H22" s="399">
        <v>29519.347185402323</v>
      </c>
      <c r="I22" s="399">
        <v>32681.389935704265</v>
      </c>
      <c r="J22" s="399">
        <v>32228.814906646945</v>
      </c>
      <c r="K22" s="399">
        <v>34971.882840636536</v>
      </c>
      <c r="L22" s="399">
        <v>40020.165933685421</v>
      </c>
      <c r="M22" s="399">
        <v>32729.308165726303</v>
      </c>
      <c r="N22" s="399">
        <v>36150.265836867547</v>
      </c>
      <c r="O22" s="399">
        <v>35345.179260204997</v>
      </c>
      <c r="P22" s="399">
        <v>30639.300684086687</v>
      </c>
      <c r="Q22" s="399">
        <v>29806.968043616645</v>
      </c>
      <c r="R22" s="554"/>
      <c r="S22" s="402" t="str">
        <f t="shared" si="2"/>
        <v>SUM700</v>
      </c>
      <c r="T22" s="400">
        <f>T185</f>
        <v>29651.307552156373</v>
      </c>
      <c r="U22" s="400">
        <f t="shared" ref="U22:AE22" si="8">U185</f>
        <v>58117.968452178087</v>
      </c>
      <c r="V22" s="400">
        <f t="shared" si="8"/>
        <v>87637.31563758041</v>
      </c>
      <c r="W22" s="400">
        <f t="shared" si="8"/>
        <v>120318.70557328468</v>
      </c>
      <c r="X22" s="400">
        <f t="shared" si="8"/>
        <v>152547.52047993164</v>
      </c>
      <c r="Y22" s="400">
        <f t="shared" si="8"/>
        <v>187519.40332056821</v>
      </c>
      <c r="Z22" s="400">
        <f t="shared" si="8"/>
        <v>227539.56925425353</v>
      </c>
      <c r="AA22" s="400">
        <f t="shared" si="8"/>
        <v>260268.87741997992</v>
      </c>
      <c r="AB22" s="400">
        <f t="shared" si="8"/>
        <v>296419.14325684751</v>
      </c>
      <c r="AC22" s="400">
        <f t="shared" si="8"/>
        <v>331764.32251705253</v>
      </c>
      <c r="AD22" s="400">
        <f t="shared" si="8"/>
        <v>362403.62320113921</v>
      </c>
      <c r="AE22" s="400">
        <f t="shared" si="8"/>
        <v>392210.59124475595</v>
      </c>
      <c r="AF22" s="399"/>
      <c r="AG22" s="403"/>
      <c r="AH22" s="401"/>
      <c r="AI22" s="401"/>
      <c r="AJ22" s="401"/>
      <c r="AK22" s="401"/>
      <c r="AL22" s="401"/>
      <c r="AM22" s="63"/>
      <c r="AN22" s="63"/>
      <c r="AO22" s="63"/>
      <c r="AP22" s="63"/>
      <c r="AQ22" s="63"/>
      <c r="AR22" s="63"/>
      <c r="AS22" s="63"/>
      <c r="AT22" s="63"/>
      <c r="AU22" s="63"/>
    </row>
    <row r="23" spans="1:47" s="9" customFormat="1">
      <c r="A23" s="64"/>
      <c r="B23" s="6" t="s">
        <v>35</v>
      </c>
      <c r="C23" s="63"/>
      <c r="D23" s="51"/>
      <c r="E23" s="398" t="s">
        <v>36</v>
      </c>
      <c r="F23" s="399">
        <v>6564.8812571428571</v>
      </c>
      <c r="G23" s="399">
        <v>5482.3535999999995</v>
      </c>
      <c r="H23" s="399">
        <v>5801.4740571428556</v>
      </c>
      <c r="I23" s="399">
        <v>6287.3526285714288</v>
      </c>
      <c r="J23" s="399">
        <v>6029.6054428571433</v>
      </c>
      <c r="K23" s="399">
        <v>6202.6711285714291</v>
      </c>
      <c r="L23" s="399">
        <v>6069.1285428571437</v>
      </c>
      <c r="M23" s="399">
        <v>6127.4145428571437</v>
      </c>
      <c r="N23" s="399">
        <v>5695.1302285714282</v>
      </c>
      <c r="O23" s="399">
        <v>5909.9511428571432</v>
      </c>
      <c r="P23" s="399">
        <v>5859.6654285714285</v>
      </c>
      <c r="Q23" s="399">
        <v>5911.9511428571432</v>
      </c>
      <c r="R23" s="554"/>
      <c r="S23" s="402" t="str">
        <f t="shared" si="2"/>
        <v>SUM800</v>
      </c>
      <c r="T23" s="400">
        <f>T209</f>
        <v>6564.8812571428571</v>
      </c>
      <c r="U23" s="400">
        <f t="shared" ref="U23:AE23" si="9">U209</f>
        <v>12047.234857142857</v>
      </c>
      <c r="V23" s="400">
        <f t="shared" si="9"/>
        <v>17848.708914285715</v>
      </c>
      <c r="W23" s="400">
        <f t="shared" si="9"/>
        <v>24136.061542857144</v>
      </c>
      <c r="X23" s="400">
        <f t="shared" si="9"/>
        <v>30165.666985714281</v>
      </c>
      <c r="Y23" s="400">
        <f t="shared" si="9"/>
        <v>36368.338114285711</v>
      </c>
      <c r="Z23" s="400">
        <f t="shared" si="9"/>
        <v>42437.466657142861</v>
      </c>
      <c r="AA23" s="400">
        <f t="shared" si="9"/>
        <v>48564.881200000003</v>
      </c>
      <c r="AB23" s="400">
        <f t="shared" si="9"/>
        <v>54260.01142857143</v>
      </c>
      <c r="AC23" s="400">
        <f t="shared" si="9"/>
        <v>60169.962571428579</v>
      </c>
      <c r="AD23" s="400">
        <f t="shared" si="9"/>
        <v>66029.627999999997</v>
      </c>
      <c r="AE23" s="400">
        <f t="shared" si="9"/>
        <v>71941.579142857139</v>
      </c>
      <c r="AF23" s="399"/>
      <c r="AG23" s="403"/>
      <c r="AH23" s="401"/>
      <c r="AI23" s="401"/>
      <c r="AJ23" s="401"/>
      <c r="AK23" s="401"/>
      <c r="AL23" s="401"/>
      <c r="AM23" s="63"/>
      <c r="AN23" s="63"/>
      <c r="AO23" s="63"/>
      <c r="AP23" s="63"/>
      <c r="AQ23" s="63"/>
      <c r="AR23" s="63"/>
      <c r="AS23" s="63"/>
      <c r="AT23" s="63"/>
      <c r="AU23" s="63"/>
    </row>
    <row r="24" spans="1:47" s="9" customFormat="1">
      <c r="A24" s="64"/>
      <c r="B24" s="6" t="s">
        <v>37</v>
      </c>
      <c r="C24" s="63"/>
      <c r="D24" s="51"/>
      <c r="E24" s="398" t="s">
        <v>38</v>
      </c>
      <c r="F24" s="399">
        <v>21609.021999999997</v>
      </c>
      <c r="G24" s="399">
        <v>19533.832000000002</v>
      </c>
      <c r="H24" s="399">
        <v>18665.373000000003</v>
      </c>
      <c r="I24" s="399">
        <v>21419.978000000003</v>
      </c>
      <c r="J24" s="399">
        <v>21903.720000000005</v>
      </c>
      <c r="K24" s="399">
        <v>27222.193000000003</v>
      </c>
      <c r="L24" s="399">
        <v>29503.853999999999</v>
      </c>
      <c r="M24" s="399">
        <v>25864.456000000006</v>
      </c>
      <c r="N24" s="399">
        <v>24085.635000000002</v>
      </c>
      <c r="O24" s="399">
        <v>21478.973000000002</v>
      </c>
      <c r="P24" s="399">
        <v>23677.079000000002</v>
      </c>
      <c r="Q24" s="399">
        <v>35348.490500000007</v>
      </c>
      <c r="R24" s="554"/>
      <c r="S24" s="402" t="str">
        <f t="shared" si="2"/>
        <v>SUM900</v>
      </c>
      <c r="T24" s="400">
        <f>T222</f>
        <v>21609.021999999997</v>
      </c>
      <c r="U24" s="400">
        <f t="shared" ref="U24:AE24" si="10">U222</f>
        <v>41142.853999999999</v>
      </c>
      <c r="V24" s="400">
        <f t="shared" si="10"/>
        <v>59808.226999999999</v>
      </c>
      <c r="W24" s="400">
        <f t="shared" si="10"/>
        <v>81228.205000000002</v>
      </c>
      <c r="X24" s="400">
        <f t="shared" si="10"/>
        <v>103131.925</v>
      </c>
      <c r="Y24" s="400">
        <f t="shared" si="10"/>
        <v>130354.118</v>
      </c>
      <c r="Z24" s="400">
        <f t="shared" si="10"/>
        <v>159857.97200000001</v>
      </c>
      <c r="AA24" s="400">
        <f t="shared" si="10"/>
        <v>185722.42800000001</v>
      </c>
      <c r="AB24" s="400">
        <f t="shared" si="10"/>
        <v>209808.06300000002</v>
      </c>
      <c r="AC24" s="400">
        <f t="shared" si="10"/>
        <v>231287.03600000002</v>
      </c>
      <c r="AD24" s="400">
        <f t="shared" si="10"/>
        <v>254964.11500000002</v>
      </c>
      <c r="AE24" s="400">
        <f t="shared" si="10"/>
        <v>290312.60550000001</v>
      </c>
      <c r="AF24" s="399"/>
      <c r="AG24" s="403"/>
      <c r="AH24" s="401"/>
      <c r="AI24" s="401"/>
      <c r="AJ24" s="401"/>
      <c r="AK24" s="401"/>
      <c r="AL24" s="401"/>
      <c r="AM24" s="63"/>
      <c r="AN24" s="63"/>
      <c r="AO24" s="63"/>
      <c r="AP24" s="63"/>
      <c r="AQ24" s="63"/>
      <c r="AR24" s="63"/>
      <c r="AS24" s="63"/>
      <c r="AT24" s="63"/>
      <c r="AU24" s="63"/>
    </row>
    <row r="25" spans="1:47" s="9" customFormat="1">
      <c r="A25" s="64"/>
      <c r="B25" s="6">
        <v>0</v>
      </c>
      <c r="C25" s="63"/>
      <c r="D25" s="135"/>
      <c r="E25" s="438"/>
      <c r="F25" s="439"/>
      <c r="G25" s="439"/>
      <c r="H25" s="439"/>
      <c r="I25" s="439"/>
      <c r="J25" s="439"/>
      <c r="K25" s="439"/>
      <c r="L25" s="439"/>
      <c r="M25" s="439"/>
      <c r="N25" s="439"/>
      <c r="O25" s="439"/>
      <c r="P25" s="439"/>
      <c r="Q25" s="546"/>
      <c r="R25" s="554"/>
      <c r="S25" s="402">
        <f t="shared" si="2"/>
        <v>0</v>
      </c>
      <c r="T25" s="440"/>
      <c r="U25" s="441"/>
      <c r="V25" s="439"/>
      <c r="W25" s="439"/>
      <c r="X25" s="439"/>
      <c r="Y25" s="439"/>
      <c r="Z25" s="439"/>
      <c r="AA25" s="439"/>
      <c r="AB25" s="439"/>
      <c r="AC25" s="439"/>
      <c r="AD25" s="439"/>
      <c r="AE25" s="439"/>
      <c r="AF25" s="399"/>
      <c r="AG25" s="403"/>
      <c r="AH25" s="401"/>
      <c r="AI25" s="401"/>
      <c r="AJ25" s="401"/>
      <c r="AK25" s="401"/>
      <c r="AL25" s="401"/>
      <c r="AM25" s="63"/>
      <c r="AN25" s="63"/>
      <c r="AO25" s="63"/>
      <c r="AP25" s="63"/>
      <c r="AQ25" s="63"/>
      <c r="AR25" s="63"/>
      <c r="AS25" s="63"/>
      <c r="AT25" s="63"/>
      <c r="AU25" s="63"/>
    </row>
    <row r="26" spans="1:47" s="9" customFormat="1">
      <c r="A26" s="64"/>
      <c r="B26" s="6">
        <v>0</v>
      </c>
      <c r="C26" s="63"/>
      <c r="D26" s="110"/>
      <c r="E26" s="426"/>
      <c r="F26" s="442"/>
      <c r="G26" s="442"/>
      <c r="H26" s="442"/>
      <c r="I26" s="442"/>
      <c r="J26" s="442"/>
      <c r="K26" s="442"/>
      <c r="L26" s="442"/>
      <c r="M26" s="442"/>
      <c r="N26" s="442"/>
      <c r="O26" s="442"/>
      <c r="P26" s="442"/>
      <c r="Q26" s="547"/>
      <c r="R26" s="554"/>
      <c r="S26" s="402">
        <f t="shared" si="2"/>
        <v>0</v>
      </c>
      <c r="T26" s="428"/>
      <c r="U26" s="429"/>
      <c r="V26" s="442"/>
      <c r="W26" s="442"/>
      <c r="X26" s="442"/>
      <c r="Y26" s="442"/>
      <c r="Z26" s="442"/>
      <c r="AA26" s="442"/>
      <c r="AB26" s="442"/>
      <c r="AC26" s="442"/>
      <c r="AD26" s="442"/>
      <c r="AE26" s="442"/>
      <c r="AF26" s="399"/>
      <c r="AG26" s="403"/>
      <c r="AH26" s="401"/>
      <c r="AI26" s="401"/>
      <c r="AJ26" s="401"/>
      <c r="AK26" s="401"/>
      <c r="AL26" s="401"/>
      <c r="AM26" s="63"/>
      <c r="AN26" s="63"/>
      <c r="AO26" s="63"/>
      <c r="AP26" s="63"/>
      <c r="AQ26" s="63"/>
      <c r="AR26" s="63"/>
      <c r="AS26" s="63"/>
      <c r="AT26" s="63"/>
      <c r="AU26" s="63"/>
    </row>
    <row r="27" spans="1:47" s="9" customFormat="1">
      <c r="A27" s="99"/>
      <c r="B27" s="6" t="s">
        <v>39</v>
      </c>
      <c r="C27" s="63"/>
      <c r="D27" s="51"/>
      <c r="E27" s="415" t="s">
        <v>40</v>
      </c>
      <c r="F27" s="417">
        <f>SUM(F20:F26)</f>
        <v>199865.21130880824</v>
      </c>
      <c r="G27" s="417">
        <f t="shared" ref="G27" si="11">SUM(G20:G26)</f>
        <v>184000.32508123657</v>
      </c>
      <c r="H27" s="417">
        <f t="shared" ref="H27:Q27" si="12">SUM(H20:H26)</f>
        <v>189470.64482349012</v>
      </c>
      <c r="I27" s="417">
        <f t="shared" si="12"/>
        <v>198466.22818299441</v>
      </c>
      <c r="J27" s="417">
        <f t="shared" si="12"/>
        <v>201436.33610656601</v>
      </c>
      <c r="K27" s="417">
        <f t="shared" si="12"/>
        <v>213255.15458953512</v>
      </c>
      <c r="L27" s="417">
        <f t="shared" si="12"/>
        <v>225684.16416726992</v>
      </c>
      <c r="M27" s="417">
        <f t="shared" si="12"/>
        <v>228858.87922911538</v>
      </c>
      <c r="N27" s="417">
        <f t="shared" si="12"/>
        <v>212443.67786033725</v>
      </c>
      <c r="O27" s="417">
        <f t="shared" si="12"/>
        <v>213315.45044244878</v>
      </c>
      <c r="P27" s="417">
        <f t="shared" si="12"/>
        <v>207808.46558119269</v>
      </c>
      <c r="Q27" s="416">
        <f t="shared" si="12"/>
        <v>225614.67274146073</v>
      </c>
      <c r="R27" s="554"/>
      <c r="S27" s="402" t="str">
        <f t="shared" si="2"/>
        <v>SUM1000</v>
      </c>
      <c r="T27" s="417">
        <f>SUM(T20:T26)</f>
        <v>199865.21130880824</v>
      </c>
      <c r="U27" s="417">
        <f t="shared" ref="U27:AD27" si="13">SUM(U20:U26)</f>
        <v>383865.53639004473</v>
      </c>
      <c r="V27" s="417">
        <f t="shared" si="13"/>
        <v>573336.1812135349</v>
      </c>
      <c r="W27" s="417">
        <f t="shared" si="13"/>
        <v>771802.4093965292</v>
      </c>
      <c r="X27" s="417">
        <f t="shared" si="13"/>
        <v>973238.74550309533</v>
      </c>
      <c r="Y27" s="417">
        <f t="shared" si="13"/>
        <v>1186493.9000926304</v>
      </c>
      <c r="Z27" s="417">
        <f t="shared" si="13"/>
        <v>1412178.0642599005</v>
      </c>
      <c r="AA27" s="417">
        <f t="shared" si="13"/>
        <v>1641036.9434890158</v>
      </c>
      <c r="AB27" s="417">
        <f t="shared" si="13"/>
        <v>1853480.6213493533</v>
      </c>
      <c r="AC27" s="417">
        <f t="shared" si="13"/>
        <v>2066796.0717918021</v>
      </c>
      <c r="AD27" s="417">
        <f t="shared" si="13"/>
        <v>2274604.5373729952</v>
      </c>
      <c r="AE27" s="417">
        <f>SUM(AE20:AE26)</f>
        <v>2500219.2101144558</v>
      </c>
      <c r="AF27" s="416"/>
      <c r="AG27" s="420"/>
      <c r="AH27" s="401"/>
      <c r="AI27" s="401"/>
      <c r="AJ27" s="401"/>
      <c r="AK27" s="401"/>
      <c r="AL27" s="401"/>
      <c r="AM27" s="63"/>
      <c r="AN27" s="63"/>
      <c r="AO27" s="63"/>
      <c r="AP27" s="63"/>
      <c r="AQ27" s="63"/>
      <c r="AR27" s="63"/>
      <c r="AS27" s="63"/>
      <c r="AT27" s="63"/>
      <c r="AU27" s="63"/>
    </row>
    <row r="28" spans="1:47" s="9" customFormat="1">
      <c r="A28" s="64"/>
      <c r="B28" s="6">
        <v>0</v>
      </c>
      <c r="C28" s="63"/>
      <c r="D28" s="135"/>
      <c r="E28" s="438"/>
      <c r="F28" s="439"/>
      <c r="G28" s="439"/>
      <c r="H28" s="439"/>
      <c r="I28" s="439"/>
      <c r="J28" s="439"/>
      <c r="K28" s="439"/>
      <c r="L28" s="439"/>
      <c r="M28" s="439"/>
      <c r="N28" s="439"/>
      <c r="O28" s="439"/>
      <c r="P28" s="439"/>
      <c r="Q28" s="546"/>
      <c r="R28" s="554"/>
      <c r="S28" s="402">
        <f t="shared" si="2"/>
        <v>0</v>
      </c>
      <c r="T28" s="440"/>
      <c r="U28" s="441"/>
      <c r="V28" s="439"/>
      <c r="W28" s="439"/>
      <c r="X28" s="439"/>
      <c r="Y28" s="439"/>
      <c r="Z28" s="439"/>
      <c r="AA28" s="439"/>
      <c r="AB28" s="439"/>
      <c r="AC28" s="439"/>
      <c r="AD28" s="439"/>
      <c r="AE28" s="439"/>
      <c r="AF28" s="399"/>
      <c r="AG28" s="403"/>
      <c r="AH28" s="401"/>
      <c r="AI28" s="401"/>
      <c r="AJ28" s="401"/>
      <c r="AK28" s="401"/>
      <c r="AL28" s="401"/>
      <c r="AM28" s="63"/>
      <c r="AN28" s="63"/>
      <c r="AO28" s="63"/>
      <c r="AP28" s="63"/>
      <c r="AQ28" s="63"/>
      <c r="AR28" s="63"/>
      <c r="AS28" s="63"/>
      <c r="AT28" s="63"/>
      <c r="AU28" s="63"/>
    </row>
    <row r="29" spans="1:47" s="9" customFormat="1">
      <c r="A29" s="64"/>
      <c r="B29" s="6">
        <v>0</v>
      </c>
      <c r="C29" s="63"/>
      <c r="D29" s="51"/>
      <c r="E29" s="422"/>
      <c r="F29" s="400"/>
      <c r="G29" s="400"/>
      <c r="H29" s="400"/>
      <c r="I29" s="400"/>
      <c r="J29" s="400"/>
      <c r="K29" s="400"/>
      <c r="L29" s="400"/>
      <c r="M29" s="400"/>
      <c r="N29" s="400"/>
      <c r="O29" s="400"/>
      <c r="P29" s="400"/>
      <c r="Q29" s="399"/>
      <c r="R29" s="554"/>
      <c r="S29" s="402">
        <f t="shared" si="2"/>
        <v>0</v>
      </c>
      <c r="T29" s="425"/>
      <c r="U29" s="424"/>
      <c r="V29" s="400"/>
      <c r="W29" s="400"/>
      <c r="X29" s="400"/>
      <c r="Y29" s="400"/>
      <c r="Z29" s="400"/>
      <c r="AA29" s="400"/>
      <c r="AB29" s="400"/>
      <c r="AC29" s="400"/>
      <c r="AD29" s="400"/>
      <c r="AE29" s="400"/>
      <c r="AF29" s="399"/>
      <c r="AG29" s="403"/>
      <c r="AH29" s="401"/>
      <c r="AI29" s="401"/>
      <c r="AJ29" s="401"/>
      <c r="AK29" s="401"/>
      <c r="AL29" s="401"/>
      <c r="AM29" s="63"/>
      <c r="AN29" s="63"/>
      <c r="AO29" s="63"/>
      <c r="AP29" s="63"/>
      <c r="AQ29" s="63"/>
      <c r="AR29" s="63"/>
      <c r="AS29" s="63"/>
      <c r="AT29" s="63"/>
      <c r="AU29" s="63"/>
    </row>
    <row r="30" spans="1:47">
      <c r="A30" s="126"/>
      <c r="B30" s="124" t="s">
        <v>41</v>
      </c>
      <c r="C30" s="125"/>
      <c r="D30" s="120"/>
      <c r="E30" s="432" t="s">
        <v>42</v>
      </c>
      <c r="F30" s="434">
        <v>0</v>
      </c>
      <c r="G30" s="434">
        <v>-636081</v>
      </c>
      <c r="H30" s="434">
        <v>0</v>
      </c>
      <c r="I30" s="434">
        <v>0</v>
      </c>
      <c r="J30" s="434">
        <v>0</v>
      </c>
      <c r="K30" s="434">
        <v>0</v>
      </c>
      <c r="L30" s="434">
        <v>0</v>
      </c>
      <c r="M30" s="434">
        <v>0</v>
      </c>
      <c r="N30" s="434">
        <v>0</v>
      </c>
      <c r="O30" s="434">
        <v>0</v>
      </c>
      <c r="P30" s="434">
        <v>0</v>
      </c>
      <c r="Q30" s="433">
        <v>0</v>
      </c>
      <c r="R30" s="557"/>
      <c r="S30" s="436" t="str">
        <f t="shared" si="2"/>
        <v>INS100</v>
      </c>
      <c r="T30" s="443">
        <f>F30</f>
        <v>0</v>
      </c>
      <c r="U30" s="443">
        <f t="shared" ref="U30:AE32" si="14">T30+G30</f>
        <v>-636081</v>
      </c>
      <c r="V30" s="443">
        <f t="shared" si="14"/>
        <v>-636081</v>
      </c>
      <c r="W30" s="443">
        <f t="shared" si="14"/>
        <v>-636081</v>
      </c>
      <c r="X30" s="443">
        <f t="shared" si="14"/>
        <v>-636081</v>
      </c>
      <c r="Y30" s="443">
        <f t="shared" si="14"/>
        <v>-636081</v>
      </c>
      <c r="Z30" s="443">
        <f t="shared" si="14"/>
        <v>-636081</v>
      </c>
      <c r="AA30" s="443">
        <f t="shared" si="14"/>
        <v>-636081</v>
      </c>
      <c r="AB30" s="443">
        <f t="shared" si="14"/>
        <v>-636081</v>
      </c>
      <c r="AC30" s="443">
        <f t="shared" si="14"/>
        <v>-636081</v>
      </c>
      <c r="AD30" s="443">
        <f t="shared" si="14"/>
        <v>-636081</v>
      </c>
      <c r="AE30" s="444">
        <f t="shared" si="14"/>
        <v>-636081</v>
      </c>
      <c r="AF30" s="433"/>
      <c r="AG30" s="437"/>
      <c r="AH30" s="435"/>
      <c r="AI30" s="435"/>
      <c r="AJ30" s="435"/>
      <c r="AK30" s="435"/>
      <c r="AL30" s="435"/>
      <c r="AM30" s="125"/>
      <c r="AN30" s="125"/>
      <c r="AO30" s="125"/>
      <c r="AP30" s="125"/>
      <c r="AQ30" s="125"/>
      <c r="AR30" s="125"/>
      <c r="AS30" s="125"/>
      <c r="AT30" s="125"/>
      <c r="AU30" s="125"/>
    </row>
    <row r="31" spans="1:47">
      <c r="A31" s="126"/>
      <c r="B31" s="124" t="s">
        <v>43</v>
      </c>
      <c r="C31" s="125"/>
      <c r="D31" s="120"/>
      <c r="E31" s="432" t="s">
        <v>44</v>
      </c>
      <c r="F31" s="434">
        <v>0</v>
      </c>
      <c r="G31" s="434">
        <v>636081</v>
      </c>
      <c r="H31" s="434">
        <v>0</v>
      </c>
      <c r="I31" s="434">
        <v>0</v>
      </c>
      <c r="J31" s="434">
        <v>0</v>
      </c>
      <c r="K31" s="434">
        <v>0</v>
      </c>
      <c r="L31" s="434">
        <v>0</v>
      </c>
      <c r="M31" s="434">
        <v>0</v>
      </c>
      <c r="N31" s="434">
        <v>0</v>
      </c>
      <c r="O31" s="434">
        <v>0</v>
      </c>
      <c r="P31" s="434">
        <v>0</v>
      </c>
      <c r="Q31" s="433">
        <v>0</v>
      </c>
      <c r="R31" s="557"/>
      <c r="S31" s="436" t="str">
        <f t="shared" si="2"/>
        <v>INS200</v>
      </c>
      <c r="T31" s="443">
        <f>F31</f>
        <v>0</v>
      </c>
      <c r="U31" s="443">
        <f t="shared" si="14"/>
        <v>636081</v>
      </c>
      <c r="V31" s="443">
        <f t="shared" si="14"/>
        <v>636081</v>
      </c>
      <c r="W31" s="443">
        <f t="shared" si="14"/>
        <v>636081</v>
      </c>
      <c r="X31" s="443">
        <f t="shared" si="14"/>
        <v>636081</v>
      </c>
      <c r="Y31" s="443">
        <f t="shared" si="14"/>
        <v>636081</v>
      </c>
      <c r="Z31" s="443">
        <f t="shared" si="14"/>
        <v>636081</v>
      </c>
      <c r="AA31" s="443">
        <f t="shared" si="14"/>
        <v>636081</v>
      </c>
      <c r="AB31" s="443">
        <f t="shared" si="14"/>
        <v>636081</v>
      </c>
      <c r="AC31" s="443">
        <f t="shared" si="14"/>
        <v>636081</v>
      </c>
      <c r="AD31" s="443">
        <f t="shared" si="14"/>
        <v>636081</v>
      </c>
      <c r="AE31" s="444">
        <f t="shared" si="14"/>
        <v>636081</v>
      </c>
      <c r="AF31" s="433"/>
      <c r="AG31" s="437"/>
      <c r="AH31" s="435"/>
      <c r="AI31" s="435"/>
      <c r="AJ31" s="435"/>
      <c r="AK31" s="435"/>
      <c r="AL31" s="435"/>
      <c r="AM31" s="125"/>
      <c r="AN31" s="125"/>
      <c r="AO31" s="125"/>
      <c r="AP31" s="125"/>
      <c r="AQ31" s="125"/>
      <c r="AR31" s="125"/>
      <c r="AS31" s="125"/>
      <c r="AT31" s="125"/>
      <c r="AU31" s="125"/>
    </row>
    <row r="32" spans="1:47">
      <c r="A32" s="126"/>
      <c r="B32" s="124" t="s">
        <v>45</v>
      </c>
      <c r="C32" s="125"/>
      <c r="D32" s="120"/>
      <c r="E32" s="432" t="s">
        <v>46</v>
      </c>
      <c r="F32" s="434">
        <v>0</v>
      </c>
      <c r="G32" s="434"/>
      <c r="H32" s="434"/>
      <c r="I32" s="434"/>
      <c r="J32" s="434"/>
      <c r="K32" s="434"/>
      <c r="L32" s="434"/>
      <c r="M32" s="434"/>
      <c r="N32" s="434"/>
      <c r="O32" s="434"/>
      <c r="P32" s="434"/>
      <c r="Q32" s="433"/>
      <c r="R32" s="557"/>
      <c r="S32" s="436" t="str">
        <f t="shared" si="2"/>
        <v>NS300</v>
      </c>
      <c r="T32" s="443">
        <f>F32</f>
        <v>0</v>
      </c>
      <c r="U32" s="443">
        <f t="shared" si="14"/>
        <v>0</v>
      </c>
      <c r="V32" s="443">
        <f t="shared" si="14"/>
        <v>0</v>
      </c>
      <c r="W32" s="443">
        <f t="shared" si="14"/>
        <v>0</v>
      </c>
      <c r="X32" s="443">
        <f t="shared" si="14"/>
        <v>0</v>
      </c>
      <c r="Y32" s="443">
        <f t="shared" si="14"/>
        <v>0</v>
      </c>
      <c r="Z32" s="443">
        <f t="shared" si="14"/>
        <v>0</v>
      </c>
      <c r="AA32" s="443">
        <f t="shared" si="14"/>
        <v>0</v>
      </c>
      <c r="AB32" s="443">
        <f t="shared" si="14"/>
        <v>0</v>
      </c>
      <c r="AC32" s="443">
        <f t="shared" si="14"/>
        <v>0</v>
      </c>
      <c r="AD32" s="443">
        <f t="shared" si="14"/>
        <v>0</v>
      </c>
      <c r="AE32" s="444">
        <f t="shared" si="14"/>
        <v>0</v>
      </c>
      <c r="AF32" s="433"/>
      <c r="AG32" s="437"/>
      <c r="AH32" s="435"/>
      <c r="AI32" s="435"/>
      <c r="AJ32" s="435"/>
      <c r="AK32" s="435"/>
      <c r="AL32" s="435"/>
      <c r="AM32" s="125"/>
      <c r="AN32" s="125"/>
      <c r="AO32" s="125"/>
      <c r="AP32" s="125"/>
      <c r="AQ32" s="125"/>
      <c r="AR32" s="125"/>
      <c r="AS32" s="125"/>
      <c r="AT32" s="125"/>
      <c r="AU32" s="125"/>
    </row>
    <row r="33" spans="1:47">
      <c r="A33" s="126"/>
      <c r="B33" s="124"/>
      <c r="C33" s="125"/>
      <c r="D33" s="158"/>
      <c r="E33" s="445"/>
      <c r="F33" s="446"/>
      <c r="G33" s="446"/>
      <c r="H33" s="446"/>
      <c r="I33" s="446"/>
      <c r="J33" s="446"/>
      <c r="K33" s="446"/>
      <c r="L33" s="446"/>
      <c r="M33" s="446"/>
      <c r="N33" s="446"/>
      <c r="O33" s="446"/>
      <c r="P33" s="446"/>
      <c r="Q33" s="548"/>
      <c r="R33" s="557"/>
      <c r="S33" s="436"/>
      <c r="T33" s="447"/>
      <c r="U33" s="448"/>
      <c r="V33" s="446"/>
      <c r="W33" s="446"/>
      <c r="X33" s="446"/>
      <c r="Y33" s="446"/>
      <c r="Z33" s="446"/>
      <c r="AA33" s="446"/>
      <c r="AB33" s="446"/>
      <c r="AC33" s="446"/>
      <c r="AD33" s="446"/>
      <c r="AE33" s="446"/>
      <c r="AF33" s="433"/>
      <c r="AG33" s="437"/>
      <c r="AH33" s="435"/>
      <c r="AI33" s="435"/>
      <c r="AJ33" s="435"/>
      <c r="AK33" s="435"/>
      <c r="AL33" s="435"/>
      <c r="AM33" s="125"/>
      <c r="AN33" s="125"/>
      <c r="AO33" s="125"/>
      <c r="AP33" s="125"/>
      <c r="AQ33" s="125"/>
      <c r="AR33" s="125"/>
      <c r="AS33" s="125"/>
      <c r="AT33" s="125"/>
      <c r="AU33" s="125"/>
    </row>
    <row r="34" spans="1:47">
      <c r="A34" s="126"/>
      <c r="B34" s="124"/>
      <c r="C34" s="125"/>
      <c r="D34" s="120"/>
      <c r="E34" s="432"/>
      <c r="F34" s="434"/>
      <c r="G34" s="434"/>
      <c r="H34" s="434"/>
      <c r="I34" s="434"/>
      <c r="J34" s="434"/>
      <c r="K34" s="434"/>
      <c r="L34" s="434"/>
      <c r="M34" s="434"/>
      <c r="N34" s="434"/>
      <c r="O34" s="434"/>
      <c r="P34" s="434"/>
      <c r="Q34" s="433"/>
      <c r="R34" s="557"/>
      <c r="S34" s="436"/>
      <c r="T34" s="449"/>
      <c r="U34" s="450"/>
      <c r="V34" s="434"/>
      <c r="W34" s="434"/>
      <c r="X34" s="434"/>
      <c r="Y34" s="434"/>
      <c r="Z34" s="434"/>
      <c r="AA34" s="434"/>
      <c r="AB34" s="434"/>
      <c r="AC34" s="434"/>
      <c r="AD34" s="434"/>
      <c r="AE34" s="434"/>
      <c r="AF34" s="433"/>
      <c r="AG34" s="437"/>
      <c r="AH34" s="435"/>
      <c r="AI34" s="435"/>
      <c r="AJ34" s="435"/>
      <c r="AK34" s="435"/>
      <c r="AL34" s="435"/>
      <c r="AM34" s="125"/>
      <c r="AN34" s="125"/>
      <c r="AO34" s="125"/>
      <c r="AP34" s="125"/>
      <c r="AQ34" s="125"/>
      <c r="AR34" s="125"/>
      <c r="AS34" s="125"/>
      <c r="AT34" s="125"/>
      <c r="AU34" s="125"/>
    </row>
    <row r="35" spans="1:47" s="174" customFormat="1">
      <c r="A35" s="178"/>
      <c r="B35" s="176" t="s">
        <v>47</v>
      </c>
      <c r="C35" s="177"/>
      <c r="D35" s="171"/>
      <c r="E35" s="451" t="s">
        <v>48</v>
      </c>
      <c r="F35" s="452">
        <f t="shared" ref="F35:G35" si="15">SUM(F30:F34)</f>
        <v>0</v>
      </c>
      <c r="G35" s="452">
        <f t="shared" si="15"/>
        <v>0</v>
      </c>
      <c r="H35" s="452">
        <f t="shared" ref="H35:Q35" si="16">SUM(H30:H34)</f>
        <v>0</v>
      </c>
      <c r="I35" s="452">
        <f t="shared" si="16"/>
        <v>0</v>
      </c>
      <c r="J35" s="452">
        <f t="shared" si="16"/>
        <v>0</v>
      </c>
      <c r="K35" s="452">
        <f t="shared" si="16"/>
        <v>0</v>
      </c>
      <c r="L35" s="452">
        <f t="shared" si="16"/>
        <v>0</v>
      </c>
      <c r="M35" s="452">
        <f t="shared" si="16"/>
        <v>0</v>
      </c>
      <c r="N35" s="452">
        <f t="shared" si="16"/>
        <v>0</v>
      </c>
      <c r="O35" s="452">
        <f t="shared" si="16"/>
        <v>0</v>
      </c>
      <c r="P35" s="452">
        <f t="shared" si="16"/>
        <v>0</v>
      </c>
      <c r="Q35" s="455">
        <f t="shared" si="16"/>
        <v>0</v>
      </c>
      <c r="R35" s="558"/>
      <c r="S35" s="454" t="str">
        <f t="shared" si="2"/>
        <v>INS400</v>
      </c>
      <c r="T35" s="452">
        <f t="shared" ref="T35:AE35" si="17">SUM(T30:T34)</f>
        <v>0</v>
      </c>
      <c r="U35" s="452">
        <f t="shared" si="17"/>
        <v>0</v>
      </c>
      <c r="V35" s="452">
        <f t="shared" si="17"/>
        <v>0</v>
      </c>
      <c r="W35" s="452">
        <f t="shared" si="17"/>
        <v>0</v>
      </c>
      <c r="X35" s="452">
        <f t="shared" si="17"/>
        <v>0</v>
      </c>
      <c r="Y35" s="452">
        <f t="shared" si="17"/>
        <v>0</v>
      </c>
      <c r="Z35" s="452">
        <f t="shared" si="17"/>
        <v>0</v>
      </c>
      <c r="AA35" s="452">
        <f t="shared" si="17"/>
        <v>0</v>
      </c>
      <c r="AB35" s="452">
        <f t="shared" si="17"/>
        <v>0</v>
      </c>
      <c r="AC35" s="452">
        <f t="shared" si="17"/>
        <v>0</v>
      </c>
      <c r="AD35" s="452">
        <f t="shared" si="17"/>
        <v>0</v>
      </c>
      <c r="AE35" s="452">
        <f t="shared" si="17"/>
        <v>0</v>
      </c>
      <c r="AF35" s="455"/>
      <c r="AG35" s="456"/>
      <c r="AH35" s="453"/>
      <c r="AI35" s="453"/>
      <c r="AJ35" s="453"/>
      <c r="AK35" s="453"/>
      <c r="AL35" s="453"/>
      <c r="AM35" s="177"/>
      <c r="AN35" s="177"/>
      <c r="AO35" s="177"/>
      <c r="AP35" s="177"/>
      <c r="AQ35" s="177"/>
      <c r="AR35" s="177"/>
      <c r="AS35" s="177"/>
      <c r="AT35" s="177"/>
      <c r="AU35" s="177"/>
    </row>
    <row r="36" spans="1:47">
      <c r="A36" s="126"/>
      <c r="B36" s="124"/>
      <c r="C36" s="125"/>
      <c r="D36" s="158"/>
      <c r="E36" s="445"/>
      <c r="F36" s="446"/>
      <c r="G36" s="446"/>
      <c r="H36" s="446"/>
      <c r="I36" s="446"/>
      <c r="J36" s="446"/>
      <c r="K36" s="446"/>
      <c r="L36" s="446"/>
      <c r="M36" s="446"/>
      <c r="N36" s="446"/>
      <c r="O36" s="446"/>
      <c r="P36" s="446"/>
      <c r="Q36" s="548"/>
      <c r="R36" s="557"/>
      <c r="S36" s="436"/>
      <c r="T36" s="447"/>
      <c r="U36" s="448"/>
      <c r="V36" s="446"/>
      <c r="W36" s="446"/>
      <c r="X36" s="446"/>
      <c r="Y36" s="446"/>
      <c r="Z36" s="446"/>
      <c r="AA36" s="446"/>
      <c r="AB36" s="446"/>
      <c r="AC36" s="446"/>
      <c r="AD36" s="446"/>
      <c r="AE36" s="446"/>
      <c r="AF36" s="433"/>
      <c r="AG36" s="437"/>
      <c r="AH36" s="435"/>
      <c r="AI36" s="435"/>
      <c r="AJ36" s="435"/>
      <c r="AK36" s="435"/>
      <c r="AL36" s="435"/>
      <c r="AM36" s="125"/>
      <c r="AN36" s="125"/>
      <c r="AO36" s="125"/>
      <c r="AP36" s="125"/>
      <c r="AQ36" s="125"/>
      <c r="AR36" s="125"/>
      <c r="AS36" s="125"/>
      <c r="AT36" s="125"/>
      <c r="AU36" s="125"/>
    </row>
    <row r="37" spans="1:47">
      <c r="A37" s="126"/>
      <c r="B37" s="124"/>
      <c r="C37" s="125"/>
      <c r="D37" s="120"/>
      <c r="E37" s="432"/>
      <c r="F37" s="434"/>
      <c r="G37" s="434"/>
      <c r="H37" s="434"/>
      <c r="I37" s="434"/>
      <c r="J37" s="434"/>
      <c r="K37" s="434"/>
      <c r="L37" s="434"/>
      <c r="M37" s="434"/>
      <c r="N37" s="434"/>
      <c r="O37" s="434"/>
      <c r="P37" s="434"/>
      <c r="Q37" s="433"/>
      <c r="R37" s="557"/>
      <c r="S37" s="436"/>
      <c r="T37" s="449"/>
      <c r="U37" s="450"/>
      <c r="V37" s="434"/>
      <c r="W37" s="434"/>
      <c r="X37" s="434"/>
      <c r="Y37" s="434"/>
      <c r="Z37" s="434"/>
      <c r="AA37" s="434"/>
      <c r="AB37" s="434"/>
      <c r="AC37" s="434"/>
      <c r="AD37" s="434"/>
      <c r="AE37" s="434"/>
      <c r="AF37" s="433"/>
      <c r="AG37" s="437"/>
      <c r="AH37" s="435"/>
      <c r="AI37" s="435"/>
      <c r="AJ37" s="435"/>
      <c r="AK37" s="435"/>
      <c r="AL37" s="435"/>
      <c r="AM37" s="125"/>
      <c r="AN37" s="125"/>
      <c r="AO37" s="125"/>
      <c r="AP37" s="125"/>
      <c r="AQ37" s="125"/>
      <c r="AR37" s="125"/>
      <c r="AS37" s="125"/>
      <c r="AT37" s="125"/>
      <c r="AU37" s="125"/>
    </row>
    <row r="38" spans="1:47">
      <c r="A38" s="126"/>
      <c r="B38" s="124" t="s">
        <v>49</v>
      </c>
      <c r="C38" s="125"/>
      <c r="D38" s="120"/>
      <c r="E38" s="432" t="s">
        <v>50</v>
      </c>
      <c r="F38" s="434">
        <v>-34559.15</v>
      </c>
      <c r="G38" s="434">
        <v>-34559.15</v>
      </c>
      <c r="H38" s="434">
        <v>-34559.15</v>
      </c>
      <c r="I38" s="434">
        <v>-34559.15</v>
      </c>
      <c r="J38" s="434">
        <v>-34559.15</v>
      </c>
      <c r="K38" s="434">
        <v>-34559.15</v>
      </c>
      <c r="L38" s="434">
        <v>-34559.15</v>
      </c>
      <c r="M38" s="434">
        <v>-34559.15</v>
      </c>
      <c r="N38" s="434">
        <v>-34559.15</v>
      </c>
      <c r="O38" s="434">
        <v>-34559.15</v>
      </c>
      <c r="P38" s="434">
        <v>-34559.15</v>
      </c>
      <c r="Q38" s="433">
        <v>-34559.15</v>
      </c>
      <c r="R38" s="557"/>
      <c r="S38" s="436" t="str">
        <f t="shared" si="2"/>
        <v>RES200</v>
      </c>
      <c r="T38" s="443">
        <f>F38</f>
        <v>-34559.15</v>
      </c>
      <c r="U38" s="443">
        <f t="shared" ref="U38:AE39" si="18">T38+G38</f>
        <v>-69118.3</v>
      </c>
      <c r="V38" s="443">
        <f t="shared" si="18"/>
        <v>-103677.45000000001</v>
      </c>
      <c r="W38" s="443">
        <f t="shared" si="18"/>
        <v>-138236.6</v>
      </c>
      <c r="X38" s="443">
        <f t="shared" si="18"/>
        <v>-172795.75</v>
      </c>
      <c r="Y38" s="443">
        <f t="shared" si="18"/>
        <v>-207354.9</v>
      </c>
      <c r="Z38" s="443">
        <f t="shared" si="18"/>
        <v>-241914.05</v>
      </c>
      <c r="AA38" s="443">
        <f t="shared" si="18"/>
        <v>-276473.2</v>
      </c>
      <c r="AB38" s="443">
        <f t="shared" si="18"/>
        <v>-311032.35000000003</v>
      </c>
      <c r="AC38" s="443">
        <f t="shared" si="18"/>
        <v>-345591.50000000006</v>
      </c>
      <c r="AD38" s="443">
        <f t="shared" si="18"/>
        <v>-380150.65000000008</v>
      </c>
      <c r="AE38" s="444">
        <f t="shared" si="18"/>
        <v>-414709.8000000001</v>
      </c>
      <c r="AF38" s="433"/>
      <c r="AG38" s="437"/>
      <c r="AH38" s="435"/>
      <c r="AI38" s="435"/>
      <c r="AJ38" s="435"/>
      <c r="AK38" s="435"/>
      <c r="AL38" s="435"/>
      <c r="AM38" s="125"/>
      <c r="AN38" s="125"/>
      <c r="AO38" s="125"/>
      <c r="AP38" s="125"/>
      <c r="AQ38" s="125"/>
      <c r="AR38" s="125"/>
      <c r="AS38" s="125"/>
      <c r="AT38" s="125"/>
      <c r="AU38" s="125"/>
    </row>
    <row r="39" spans="1:47">
      <c r="A39" s="126"/>
      <c r="B39" s="124" t="s">
        <v>51</v>
      </c>
      <c r="C39" s="125"/>
      <c r="D39" s="120"/>
      <c r="E39" s="432" t="s">
        <v>52</v>
      </c>
      <c r="F39" s="434">
        <v>34559.15</v>
      </c>
      <c r="G39" s="434">
        <v>34559.15</v>
      </c>
      <c r="H39" s="434">
        <v>34559.15</v>
      </c>
      <c r="I39" s="434">
        <v>34559.15</v>
      </c>
      <c r="J39" s="434">
        <v>34559.15</v>
      </c>
      <c r="K39" s="434">
        <v>34559.15</v>
      </c>
      <c r="L39" s="434">
        <v>34559.15</v>
      </c>
      <c r="M39" s="434">
        <v>34559.15</v>
      </c>
      <c r="N39" s="434">
        <v>34559.15</v>
      </c>
      <c r="O39" s="434">
        <v>34559.15</v>
      </c>
      <c r="P39" s="434">
        <v>34559.15</v>
      </c>
      <c r="Q39" s="433">
        <v>34559.15</v>
      </c>
      <c r="R39" s="557"/>
      <c r="S39" s="436" t="str">
        <f t="shared" si="2"/>
        <v>RES300</v>
      </c>
      <c r="T39" s="443">
        <f>F39</f>
        <v>34559.15</v>
      </c>
      <c r="U39" s="443">
        <f t="shared" si="18"/>
        <v>69118.3</v>
      </c>
      <c r="V39" s="443">
        <f t="shared" si="18"/>
        <v>103677.45000000001</v>
      </c>
      <c r="W39" s="443">
        <f t="shared" si="18"/>
        <v>138236.6</v>
      </c>
      <c r="X39" s="443">
        <f t="shared" si="18"/>
        <v>172795.75</v>
      </c>
      <c r="Y39" s="443">
        <f t="shared" si="18"/>
        <v>207354.9</v>
      </c>
      <c r="Z39" s="443">
        <f t="shared" si="18"/>
        <v>241914.05</v>
      </c>
      <c r="AA39" s="443">
        <f t="shared" si="18"/>
        <v>276473.2</v>
      </c>
      <c r="AB39" s="443">
        <f t="shared" si="18"/>
        <v>311032.35000000003</v>
      </c>
      <c r="AC39" s="443">
        <f t="shared" si="18"/>
        <v>345591.50000000006</v>
      </c>
      <c r="AD39" s="443">
        <f t="shared" si="18"/>
        <v>380150.65000000008</v>
      </c>
      <c r="AE39" s="444">
        <f t="shared" si="18"/>
        <v>414709.8000000001</v>
      </c>
      <c r="AF39" s="433"/>
      <c r="AG39" s="437"/>
      <c r="AH39" s="435"/>
      <c r="AI39" s="435"/>
      <c r="AJ39" s="435"/>
      <c r="AK39" s="435"/>
      <c r="AL39" s="435"/>
      <c r="AM39" s="125"/>
      <c r="AN39" s="125"/>
      <c r="AO39" s="125"/>
      <c r="AP39" s="125"/>
      <c r="AQ39" s="125"/>
      <c r="AR39" s="125"/>
      <c r="AS39" s="125"/>
      <c r="AT39" s="125"/>
      <c r="AU39" s="125"/>
    </row>
    <row r="40" spans="1:47" s="9" customFormat="1">
      <c r="A40" s="64"/>
      <c r="B40" s="6"/>
      <c r="C40" s="63"/>
      <c r="D40" s="135"/>
      <c r="E40" s="457"/>
      <c r="F40" s="439"/>
      <c r="G40" s="439"/>
      <c r="H40" s="439"/>
      <c r="I40" s="439"/>
      <c r="J40" s="439"/>
      <c r="K40" s="439"/>
      <c r="L40" s="439"/>
      <c r="M40" s="439"/>
      <c r="N40" s="439"/>
      <c r="O40" s="439"/>
      <c r="P40" s="439"/>
      <c r="Q40" s="546"/>
      <c r="R40" s="554"/>
      <c r="S40" s="402"/>
      <c r="T40" s="440"/>
      <c r="U40" s="458"/>
      <c r="V40" s="439"/>
      <c r="W40" s="439"/>
      <c r="X40" s="439"/>
      <c r="Y40" s="439"/>
      <c r="Z40" s="439"/>
      <c r="AA40" s="439"/>
      <c r="AB40" s="439"/>
      <c r="AC40" s="439"/>
      <c r="AD40" s="439"/>
      <c r="AE40" s="439"/>
      <c r="AF40" s="399"/>
      <c r="AG40" s="403"/>
      <c r="AH40" s="401"/>
      <c r="AI40" s="401"/>
      <c r="AJ40" s="401"/>
      <c r="AK40" s="401"/>
      <c r="AL40" s="401"/>
      <c r="AM40" s="63"/>
      <c r="AN40" s="63"/>
      <c r="AO40" s="63"/>
      <c r="AP40" s="63"/>
      <c r="AQ40" s="63"/>
      <c r="AR40" s="63"/>
      <c r="AS40" s="63"/>
      <c r="AT40" s="63"/>
      <c r="AU40" s="63"/>
    </row>
    <row r="41" spans="1:47" s="9" customFormat="1">
      <c r="A41" s="64"/>
      <c r="B41" s="6"/>
      <c r="C41" s="63"/>
      <c r="D41" s="51"/>
      <c r="E41" s="398"/>
      <c r="F41" s="400"/>
      <c r="G41" s="400"/>
      <c r="H41" s="400"/>
      <c r="I41" s="400"/>
      <c r="J41" s="400"/>
      <c r="K41" s="400"/>
      <c r="L41" s="400"/>
      <c r="M41" s="400"/>
      <c r="N41" s="400"/>
      <c r="O41" s="400"/>
      <c r="P41" s="400"/>
      <c r="Q41" s="399"/>
      <c r="R41" s="554"/>
      <c r="S41" s="402"/>
      <c r="T41" s="425"/>
      <c r="U41" s="459"/>
      <c r="V41" s="400"/>
      <c r="W41" s="400"/>
      <c r="X41" s="400"/>
      <c r="Y41" s="400"/>
      <c r="Z41" s="400"/>
      <c r="AA41" s="400"/>
      <c r="AB41" s="400"/>
      <c r="AC41" s="400"/>
      <c r="AD41" s="400"/>
      <c r="AE41" s="400"/>
      <c r="AF41" s="399"/>
      <c r="AG41" s="403"/>
      <c r="AH41" s="401"/>
      <c r="AI41" s="401"/>
      <c r="AJ41" s="401"/>
      <c r="AK41" s="401"/>
      <c r="AL41" s="401"/>
      <c r="AM41" s="63"/>
      <c r="AN41" s="63"/>
      <c r="AO41" s="63"/>
      <c r="AP41" s="63"/>
      <c r="AQ41" s="63"/>
      <c r="AR41" s="63"/>
      <c r="AS41" s="63"/>
      <c r="AT41" s="63"/>
      <c r="AU41" s="63"/>
    </row>
    <row r="42" spans="1:47" s="95" customFormat="1">
      <c r="A42" s="99"/>
      <c r="B42" s="97" t="s">
        <v>53</v>
      </c>
      <c r="C42" s="98"/>
      <c r="D42" s="92"/>
      <c r="E42" s="415" t="s">
        <v>54</v>
      </c>
      <c r="F42" s="434">
        <v>0</v>
      </c>
      <c r="G42" s="434">
        <f t="shared" ref="G42" si="19">SUM(G38:G39)</f>
        <v>0</v>
      </c>
      <c r="H42" s="434">
        <f t="shared" ref="H42:Q42" si="20">SUM(H38:H39)</f>
        <v>0</v>
      </c>
      <c r="I42" s="434">
        <f t="shared" si="20"/>
        <v>0</v>
      </c>
      <c r="J42" s="434">
        <f t="shared" si="20"/>
        <v>0</v>
      </c>
      <c r="K42" s="434">
        <f t="shared" si="20"/>
        <v>0</v>
      </c>
      <c r="L42" s="434">
        <f t="shared" si="20"/>
        <v>0</v>
      </c>
      <c r="M42" s="434">
        <f t="shared" si="20"/>
        <v>0</v>
      </c>
      <c r="N42" s="434">
        <f t="shared" si="20"/>
        <v>0</v>
      </c>
      <c r="O42" s="434">
        <f t="shared" si="20"/>
        <v>0</v>
      </c>
      <c r="P42" s="434">
        <f t="shared" si="20"/>
        <v>0</v>
      </c>
      <c r="Q42" s="433">
        <f t="shared" si="20"/>
        <v>0</v>
      </c>
      <c r="R42" s="556"/>
      <c r="S42" s="419" t="str">
        <f t="shared" si="2"/>
        <v>RES400</v>
      </c>
      <c r="T42" s="417">
        <f t="shared" ref="T42:AE42" si="21">SUM(T38:T39)</f>
        <v>0</v>
      </c>
      <c r="U42" s="417">
        <f t="shared" si="21"/>
        <v>0</v>
      </c>
      <c r="V42" s="417">
        <f t="shared" si="21"/>
        <v>0</v>
      </c>
      <c r="W42" s="417">
        <f t="shared" si="21"/>
        <v>0</v>
      </c>
      <c r="X42" s="417">
        <f t="shared" si="21"/>
        <v>0</v>
      </c>
      <c r="Y42" s="417">
        <f t="shared" si="21"/>
        <v>0</v>
      </c>
      <c r="Z42" s="417">
        <f t="shared" si="21"/>
        <v>0</v>
      </c>
      <c r="AA42" s="417">
        <f t="shared" si="21"/>
        <v>0</v>
      </c>
      <c r="AB42" s="417">
        <f t="shared" si="21"/>
        <v>0</v>
      </c>
      <c r="AC42" s="417">
        <f t="shared" si="21"/>
        <v>0</v>
      </c>
      <c r="AD42" s="417">
        <f t="shared" si="21"/>
        <v>0</v>
      </c>
      <c r="AE42" s="417">
        <f t="shared" si="21"/>
        <v>0</v>
      </c>
      <c r="AF42" s="416"/>
      <c r="AG42" s="420"/>
      <c r="AH42" s="418"/>
      <c r="AI42" s="418"/>
      <c r="AJ42" s="418"/>
      <c r="AK42" s="418"/>
      <c r="AL42" s="418"/>
      <c r="AM42" s="98"/>
      <c r="AN42" s="98"/>
      <c r="AO42" s="98"/>
      <c r="AP42" s="98"/>
      <c r="AQ42" s="98"/>
      <c r="AR42" s="98"/>
      <c r="AS42" s="98"/>
      <c r="AT42" s="98"/>
      <c r="AU42" s="98"/>
    </row>
    <row r="43" spans="1:47" s="9" customFormat="1">
      <c r="A43" s="64"/>
      <c r="B43" s="6"/>
      <c r="C43" s="63"/>
      <c r="D43" s="51"/>
      <c r="E43" s="398"/>
      <c r="F43" s="400"/>
      <c r="G43" s="400"/>
      <c r="H43" s="400"/>
      <c r="I43" s="400"/>
      <c r="J43" s="400"/>
      <c r="K43" s="400"/>
      <c r="L43" s="400"/>
      <c r="M43" s="400"/>
      <c r="N43" s="400"/>
      <c r="O43" s="400"/>
      <c r="P43" s="400"/>
      <c r="Q43" s="399"/>
      <c r="R43" s="554"/>
      <c r="S43" s="402"/>
      <c r="T43" s="400"/>
      <c r="U43" s="400"/>
      <c r="V43" s="400"/>
      <c r="W43" s="400"/>
      <c r="X43" s="400"/>
      <c r="Y43" s="400"/>
      <c r="Z43" s="400"/>
      <c r="AA43" s="400"/>
      <c r="AB43" s="400"/>
      <c r="AC43" s="400"/>
      <c r="AD43" s="400"/>
      <c r="AE43" s="400"/>
      <c r="AF43" s="399"/>
      <c r="AG43" s="403"/>
      <c r="AH43" s="401"/>
      <c r="AI43" s="401"/>
      <c r="AJ43" s="401"/>
      <c r="AK43" s="401"/>
      <c r="AL43" s="401"/>
      <c r="AM43" s="63"/>
      <c r="AN43" s="63"/>
      <c r="AO43" s="63"/>
      <c r="AP43" s="63"/>
      <c r="AQ43" s="63"/>
      <c r="AR43" s="63"/>
      <c r="AS43" s="63"/>
      <c r="AT43" s="63"/>
      <c r="AU43" s="63"/>
    </row>
    <row r="44" spans="1:47" s="95" customFormat="1">
      <c r="A44" s="99"/>
      <c r="B44" s="97" t="s">
        <v>55</v>
      </c>
      <c r="C44" s="98"/>
      <c r="D44" s="92"/>
      <c r="E44" s="415" t="s">
        <v>56</v>
      </c>
      <c r="F44" s="417">
        <f t="shared" ref="F44:G44" si="22">F17-F27-F35-F42</f>
        <v>474.79490729179815</v>
      </c>
      <c r="G44" s="417">
        <f t="shared" si="22"/>
        <v>19735.135734863434</v>
      </c>
      <c r="H44" s="417">
        <f t="shared" ref="H44:Q44" si="23">H17-H27-H35-H42</f>
        <v>60463.781992609904</v>
      </c>
      <c r="I44" s="417">
        <f t="shared" si="23"/>
        <v>-4727.8323668944358</v>
      </c>
      <c r="J44" s="417">
        <f t="shared" si="23"/>
        <v>6977.3842095339787</v>
      </c>
      <c r="K44" s="417">
        <f t="shared" si="23"/>
        <v>-33804.904773435119</v>
      </c>
      <c r="L44" s="417">
        <f t="shared" si="23"/>
        <v>-27081.36385116991</v>
      </c>
      <c r="M44" s="417">
        <f t="shared" si="23"/>
        <v>-34159.934913015371</v>
      </c>
      <c r="N44" s="417">
        <f t="shared" si="23"/>
        <v>33770.505955762783</v>
      </c>
      <c r="O44" s="417">
        <f t="shared" si="23"/>
        <v>-9183.5748263488058</v>
      </c>
      <c r="P44" s="417">
        <f t="shared" si="23"/>
        <v>-10349.479265092668</v>
      </c>
      <c r="Q44" s="416">
        <f t="shared" si="23"/>
        <v>-2109.2364253607229</v>
      </c>
      <c r="R44" s="556"/>
      <c r="S44" s="419" t="str">
        <f t="shared" si="2"/>
        <v>SUM1100</v>
      </c>
      <c r="T44" s="417">
        <f t="shared" ref="T44:AE44" si="24">T17-T27-T35-T42</f>
        <v>474.79490729179815</v>
      </c>
      <c r="U44" s="417">
        <f t="shared" si="24"/>
        <v>20209.93064215529</v>
      </c>
      <c r="V44" s="417">
        <f t="shared" si="24"/>
        <v>80673.712634765077</v>
      </c>
      <c r="W44" s="417">
        <f t="shared" si="24"/>
        <v>75945.880267870845</v>
      </c>
      <c r="X44" s="417">
        <f t="shared" si="24"/>
        <v>82923.264477404649</v>
      </c>
      <c r="Y44" s="417">
        <f t="shared" si="24"/>
        <v>49118.359703969443</v>
      </c>
      <c r="Z44" s="417">
        <f t="shared" si="24"/>
        <v>22036.995852799388</v>
      </c>
      <c r="AA44" s="417">
        <f t="shared" si="24"/>
        <v>-12122.939060216071</v>
      </c>
      <c r="AB44" s="417">
        <f t="shared" si="24"/>
        <v>21647.566895546392</v>
      </c>
      <c r="AC44" s="417">
        <f t="shared" si="24"/>
        <v>12463.992069197819</v>
      </c>
      <c r="AD44" s="417">
        <f t="shared" si="24"/>
        <v>2114.5128041049466</v>
      </c>
      <c r="AE44" s="417">
        <f t="shared" si="24"/>
        <v>5.2763787438161671</v>
      </c>
      <c r="AF44" s="416"/>
      <c r="AG44" s="420"/>
      <c r="AH44" s="418"/>
      <c r="AI44" s="418"/>
      <c r="AJ44" s="418"/>
      <c r="AK44" s="418"/>
      <c r="AL44" s="418"/>
      <c r="AM44" s="98"/>
      <c r="AN44" s="98"/>
      <c r="AO44" s="98"/>
      <c r="AP44" s="98"/>
      <c r="AQ44" s="98"/>
      <c r="AR44" s="98"/>
      <c r="AS44" s="98"/>
      <c r="AT44" s="98"/>
      <c r="AU44" s="98"/>
    </row>
    <row r="45" spans="1:47" s="9" customFormat="1">
      <c r="B45" s="6">
        <v>0</v>
      </c>
      <c r="D45" s="106"/>
      <c r="E45" s="460"/>
      <c r="F45" s="461"/>
      <c r="G45" s="461"/>
      <c r="H45" s="461"/>
      <c r="I45" s="461"/>
      <c r="J45" s="461"/>
      <c r="K45" s="461"/>
      <c r="L45" s="461"/>
      <c r="M45" s="461"/>
      <c r="N45" s="461"/>
      <c r="O45" s="461"/>
      <c r="P45" s="461"/>
      <c r="Q45" s="462"/>
      <c r="R45" s="425"/>
      <c r="S45" s="402">
        <f t="shared" si="2"/>
        <v>0</v>
      </c>
      <c r="T45" s="462"/>
      <c r="U45" s="461"/>
      <c r="V45" s="461"/>
      <c r="W45" s="461"/>
      <c r="X45" s="461"/>
      <c r="Y45" s="461"/>
      <c r="Z45" s="461"/>
      <c r="AA45" s="461"/>
      <c r="AB45" s="461"/>
      <c r="AC45" s="461"/>
      <c r="AD45" s="461"/>
      <c r="AE45" s="461"/>
      <c r="AF45" s="425"/>
      <c r="AG45" s="378"/>
      <c r="AH45" s="378"/>
      <c r="AI45" s="378"/>
      <c r="AJ45" s="378"/>
      <c r="AK45" s="378"/>
      <c r="AL45" s="378"/>
    </row>
    <row r="46" spans="1:47" s="9" customFormat="1">
      <c r="B46" s="6">
        <v>0</v>
      </c>
      <c r="E46" s="387"/>
      <c r="F46" s="388"/>
      <c r="G46" s="388"/>
      <c r="H46" s="388"/>
      <c r="I46" s="388"/>
      <c r="J46" s="388"/>
      <c r="K46" s="388"/>
      <c r="L46" s="388"/>
      <c r="M46" s="388"/>
      <c r="N46" s="388"/>
      <c r="O46" s="388"/>
      <c r="P46" s="388"/>
      <c r="Q46" s="388"/>
      <c r="R46" s="425"/>
      <c r="S46" s="402">
        <f t="shared" si="2"/>
        <v>0</v>
      </c>
      <c r="T46" s="388"/>
      <c r="U46" s="388"/>
      <c r="V46" s="388"/>
      <c r="W46" s="388"/>
      <c r="X46" s="388"/>
      <c r="Y46" s="388"/>
      <c r="Z46" s="388"/>
      <c r="AA46" s="388"/>
      <c r="AB46" s="388"/>
      <c r="AC46" s="388"/>
      <c r="AD46" s="388"/>
      <c r="AE46" s="388"/>
      <c r="AF46" s="378"/>
      <c r="AG46" s="378"/>
      <c r="AH46" s="378"/>
      <c r="AI46" s="378"/>
      <c r="AJ46" s="378"/>
      <c r="AK46" s="378"/>
      <c r="AL46" s="378"/>
    </row>
    <row r="47" spans="1:47" s="9" customFormat="1">
      <c r="B47" s="6">
        <v>0</v>
      </c>
      <c r="E47" s="378"/>
      <c r="F47" s="378"/>
      <c r="G47" s="378"/>
      <c r="H47" s="378"/>
      <c r="I47" s="378"/>
      <c r="J47" s="378"/>
      <c r="K47" s="378"/>
      <c r="L47" s="378"/>
      <c r="M47" s="378"/>
      <c r="N47" s="378"/>
      <c r="O47" s="378"/>
      <c r="P47" s="378"/>
      <c r="Q47" s="378"/>
      <c r="R47" s="425"/>
      <c r="S47" s="402">
        <f t="shared" si="2"/>
        <v>0</v>
      </c>
      <c r="T47" s="378"/>
      <c r="U47" s="378"/>
      <c r="V47" s="378"/>
      <c r="W47" s="378"/>
      <c r="X47" s="378"/>
      <c r="Y47" s="378"/>
      <c r="Z47" s="378"/>
      <c r="AA47" s="378"/>
      <c r="AB47" s="378"/>
      <c r="AC47" s="378"/>
      <c r="AD47" s="378"/>
      <c r="AE47" s="378"/>
      <c r="AF47" s="378"/>
      <c r="AG47" s="378"/>
      <c r="AH47" s="378"/>
      <c r="AI47" s="378"/>
      <c r="AJ47" s="378"/>
      <c r="AK47" s="378"/>
      <c r="AL47" s="378"/>
    </row>
    <row r="48" spans="1:47" s="9" customFormat="1">
      <c r="B48" s="6">
        <v>0</v>
      </c>
      <c r="E48" s="378"/>
      <c r="F48" s="378"/>
      <c r="G48" s="378"/>
      <c r="H48" s="378"/>
      <c r="I48" s="378"/>
      <c r="J48" s="378"/>
      <c r="K48" s="378"/>
      <c r="L48" s="378"/>
      <c r="M48" s="378"/>
      <c r="N48" s="378"/>
      <c r="O48" s="378"/>
      <c r="P48" s="378"/>
      <c r="Q48" s="378"/>
      <c r="R48" s="425"/>
      <c r="S48" s="402">
        <f t="shared" si="2"/>
        <v>0</v>
      </c>
      <c r="T48" s="378"/>
      <c r="U48" s="378"/>
      <c r="V48" s="378"/>
      <c r="W48" s="378"/>
      <c r="X48" s="378"/>
      <c r="Y48" s="378"/>
      <c r="Z48" s="378"/>
      <c r="AA48" s="378"/>
      <c r="AB48" s="378"/>
      <c r="AC48" s="378"/>
      <c r="AD48" s="378"/>
      <c r="AE48" s="378"/>
      <c r="AF48" s="378"/>
      <c r="AG48" s="378"/>
      <c r="AH48" s="378"/>
      <c r="AI48" s="378"/>
      <c r="AJ48" s="378"/>
      <c r="AK48" s="378"/>
      <c r="AL48" s="378"/>
    </row>
    <row r="49" spans="1:47" s="9" customFormat="1">
      <c r="B49" s="6">
        <v>0</v>
      </c>
      <c r="D49" s="818" t="str">
        <f>D11</f>
        <v>SUMMARY STATEMENT</v>
      </c>
      <c r="E49" s="819"/>
      <c r="F49" s="389"/>
      <c r="G49" s="389"/>
      <c r="H49" s="389"/>
      <c r="I49" s="389"/>
      <c r="J49" s="389"/>
      <c r="K49" s="389"/>
      <c r="L49" s="389"/>
      <c r="M49" s="389"/>
      <c r="N49" s="389"/>
      <c r="O49" s="389"/>
      <c r="P49" s="389"/>
      <c r="Q49" s="389"/>
      <c r="R49" s="425"/>
      <c r="S49" s="402">
        <f t="shared" si="2"/>
        <v>0</v>
      </c>
      <c r="T49" s="390"/>
      <c r="U49" s="390"/>
      <c r="V49" s="390"/>
      <c r="W49" s="390"/>
      <c r="X49" s="390"/>
      <c r="Y49" s="390"/>
      <c r="Z49" s="390"/>
      <c r="AA49" s="390"/>
      <c r="AB49" s="390"/>
      <c r="AC49" s="390"/>
      <c r="AD49" s="390"/>
      <c r="AE49" s="390"/>
      <c r="AF49" s="378"/>
      <c r="AG49" s="378"/>
      <c r="AH49" s="378"/>
      <c r="AI49" s="378"/>
      <c r="AJ49" s="378"/>
      <c r="AK49" s="378"/>
      <c r="AL49" s="378"/>
    </row>
    <row r="50" spans="1:47" s="9" customFormat="1">
      <c r="B50" s="6">
        <v>0</v>
      </c>
      <c r="D50" s="820"/>
      <c r="E50" s="821"/>
      <c r="F50" s="391">
        <f t="shared" ref="F50:G50" si="25">F12</f>
        <v>44927</v>
      </c>
      <c r="G50" s="391">
        <f t="shared" si="25"/>
        <v>44958</v>
      </c>
      <c r="H50" s="391">
        <f t="shared" ref="H50:Q50" si="26">H12</f>
        <v>44986</v>
      </c>
      <c r="I50" s="391">
        <f t="shared" si="26"/>
        <v>45017</v>
      </c>
      <c r="J50" s="391">
        <f t="shared" si="26"/>
        <v>45047</v>
      </c>
      <c r="K50" s="391">
        <f t="shared" si="26"/>
        <v>45078</v>
      </c>
      <c r="L50" s="391">
        <f t="shared" si="26"/>
        <v>45108</v>
      </c>
      <c r="M50" s="391">
        <f t="shared" si="26"/>
        <v>45139</v>
      </c>
      <c r="N50" s="391">
        <f t="shared" si="26"/>
        <v>45170</v>
      </c>
      <c r="O50" s="391">
        <f t="shared" si="26"/>
        <v>45200</v>
      </c>
      <c r="P50" s="391">
        <f t="shared" si="26"/>
        <v>45231</v>
      </c>
      <c r="Q50" s="391">
        <f t="shared" si="26"/>
        <v>45261</v>
      </c>
      <c r="R50" s="425"/>
      <c r="S50" s="402">
        <f t="shared" si="2"/>
        <v>0</v>
      </c>
      <c r="T50" s="391">
        <f>F50</f>
        <v>44927</v>
      </c>
      <c r="U50" s="391">
        <f t="shared" ref="U50:AE50" si="27">G50</f>
        <v>44958</v>
      </c>
      <c r="V50" s="391">
        <f t="shared" si="27"/>
        <v>44986</v>
      </c>
      <c r="W50" s="391">
        <f t="shared" si="27"/>
        <v>45017</v>
      </c>
      <c r="X50" s="391">
        <f t="shared" si="27"/>
        <v>45047</v>
      </c>
      <c r="Y50" s="391">
        <f t="shared" si="27"/>
        <v>45078</v>
      </c>
      <c r="Z50" s="391">
        <f t="shared" si="27"/>
        <v>45108</v>
      </c>
      <c r="AA50" s="391">
        <f t="shared" si="27"/>
        <v>45139</v>
      </c>
      <c r="AB50" s="391">
        <f t="shared" si="27"/>
        <v>45170</v>
      </c>
      <c r="AC50" s="391">
        <f t="shared" si="27"/>
        <v>45200</v>
      </c>
      <c r="AD50" s="391">
        <f t="shared" si="27"/>
        <v>45231</v>
      </c>
      <c r="AE50" s="392">
        <f t="shared" si="27"/>
        <v>45261</v>
      </c>
      <c r="AF50" s="378"/>
      <c r="AG50" s="378"/>
      <c r="AH50" s="378"/>
      <c r="AI50" s="378"/>
      <c r="AJ50" s="378"/>
      <c r="AK50" s="378"/>
      <c r="AL50" s="378"/>
    </row>
    <row r="51" spans="1:47" s="9" customFormat="1">
      <c r="B51" s="6">
        <v>0</v>
      </c>
      <c r="D51" s="46"/>
      <c r="E51" s="393"/>
      <c r="F51" s="394"/>
      <c r="G51" s="394"/>
      <c r="H51" s="394"/>
      <c r="I51" s="394"/>
      <c r="J51" s="394"/>
      <c r="K51" s="394"/>
      <c r="L51" s="394"/>
      <c r="M51" s="394"/>
      <c r="N51" s="394"/>
      <c r="O51" s="394"/>
      <c r="P51" s="394"/>
      <c r="Q51" s="394"/>
      <c r="R51" s="425"/>
      <c r="S51" s="402">
        <f t="shared" si="2"/>
        <v>0</v>
      </c>
      <c r="T51" s="396"/>
      <c r="U51" s="395"/>
      <c r="V51" s="396"/>
      <c r="W51" s="397"/>
      <c r="X51" s="396"/>
      <c r="Y51" s="397"/>
      <c r="Z51" s="396"/>
      <c r="AA51" s="397"/>
      <c r="AB51" s="396"/>
      <c r="AC51" s="397"/>
      <c r="AD51" s="396"/>
      <c r="AE51" s="397"/>
      <c r="AF51" s="378"/>
      <c r="AG51" s="378"/>
      <c r="AH51" s="378"/>
      <c r="AI51" s="378"/>
      <c r="AJ51" s="378"/>
      <c r="AK51" s="378"/>
      <c r="AL51" s="378"/>
    </row>
    <row r="52" spans="1:47" s="189" customFormat="1" ht="14.4">
      <c r="B52" s="6" t="s">
        <v>59</v>
      </c>
      <c r="D52" s="188"/>
      <c r="E52" s="463" t="s">
        <v>60</v>
      </c>
      <c r="F52" s="434">
        <v>149777.07131610002</v>
      </c>
      <c r="G52" s="434">
        <v>149777.07131610002</v>
      </c>
      <c r="H52" s="434">
        <v>149777.07131610002</v>
      </c>
      <c r="I52" s="434">
        <v>149777.07131610002</v>
      </c>
      <c r="J52" s="434">
        <v>149777.07131610002</v>
      </c>
      <c r="K52" s="434">
        <v>149777.07131610002</v>
      </c>
      <c r="L52" s="434">
        <v>149777.07131610002</v>
      </c>
      <c r="M52" s="434">
        <v>149777.07131610002</v>
      </c>
      <c r="N52" s="434">
        <v>149777.07131610002</v>
      </c>
      <c r="O52" s="434">
        <v>149777.07131610002</v>
      </c>
      <c r="P52" s="434">
        <v>149777.07131610002</v>
      </c>
      <c r="Q52" s="433">
        <v>149777.07131610002</v>
      </c>
      <c r="R52" s="559"/>
      <c r="S52" s="402" t="str">
        <f t="shared" si="2"/>
        <v>AG100</v>
      </c>
      <c r="T52" s="466">
        <f t="shared" ref="T52:T62" si="28">F52</f>
        <v>149777.07131610002</v>
      </c>
      <c r="U52" s="466">
        <f t="shared" ref="U52:AE62" si="29">T52+G52</f>
        <v>299554.14263220003</v>
      </c>
      <c r="V52" s="466">
        <f t="shared" si="29"/>
        <v>449331.21394830005</v>
      </c>
      <c r="W52" s="466">
        <f t="shared" si="29"/>
        <v>599108.28526440007</v>
      </c>
      <c r="X52" s="466">
        <f t="shared" si="29"/>
        <v>748885.35658050003</v>
      </c>
      <c r="Y52" s="466">
        <f t="shared" si="29"/>
        <v>898662.42789659998</v>
      </c>
      <c r="Z52" s="466">
        <f t="shared" si="29"/>
        <v>1048439.4992126999</v>
      </c>
      <c r="AA52" s="466">
        <f t="shared" si="29"/>
        <v>1198216.5705287999</v>
      </c>
      <c r="AB52" s="466">
        <f t="shared" si="29"/>
        <v>1347993.6418448999</v>
      </c>
      <c r="AC52" s="466">
        <f t="shared" si="29"/>
        <v>1497770.7131609998</v>
      </c>
      <c r="AD52" s="466">
        <f t="shared" si="29"/>
        <v>1647547.7844770998</v>
      </c>
      <c r="AE52" s="467">
        <f t="shared" si="29"/>
        <v>1797324.8557931997</v>
      </c>
      <c r="AF52" s="465"/>
      <c r="AG52" s="465"/>
      <c r="AH52" s="465"/>
      <c r="AI52" s="465"/>
      <c r="AJ52" s="465"/>
      <c r="AK52" s="465"/>
      <c r="AL52" s="465"/>
    </row>
    <row r="53" spans="1:47" s="189" customFormat="1" ht="14.4">
      <c r="B53" s="6" t="s">
        <v>61</v>
      </c>
      <c r="D53" s="188"/>
      <c r="E53" s="463" t="s">
        <v>62</v>
      </c>
      <c r="F53" s="434">
        <v>0</v>
      </c>
      <c r="G53" s="434">
        <v>0</v>
      </c>
      <c r="H53" s="434">
        <v>0</v>
      </c>
      <c r="I53" s="434">
        <v>0</v>
      </c>
      <c r="J53" s="434">
        <v>0</v>
      </c>
      <c r="K53" s="434">
        <v>0</v>
      </c>
      <c r="L53" s="434">
        <v>0</v>
      </c>
      <c r="M53" s="434">
        <v>0</v>
      </c>
      <c r="N53" s="434">
        <v>0</v>
      </c>
      <c r="O53" s="434">
        <v>0</v>
      </c>
      <c r="P53" s="434">
        <v>0</v>
      </c>
      <c r="Q53" s="433">
        <v>2000</v>
      </c>
      <c r="R53" s="559"/>
      <c r="S53" s="402" t="str">
        <f t="shared" si="2"/>
        <v>AG200</v>
      </c>
      <c r="T53" s="466">
        <v>0</v>
      </c>
      <c r="U53" s="466">
        <f t="shared" si="29"/>
        <v>0</v>
      </c>
      <c r="V53" s="466">
        <f t="shared" si="29"/>
        <v>0</v>
      </c>
      <c r="W53" s="466">
        <f t="shared" si="29"/>
        <v>0</v>
      </c>
      <c r="X53" s="466">
        <f t="shared" si="29"/>
        <v>0</v>
      </c>
      <c r="Y53" s="466">
        <f t="shared" si="29"/>
        <v>0</v>
      </c>
      <c r="Z53" s="466">
        <f t="shared" si="29"/>
        <v>0</v>
      </c>
      <c r="AA53" s="466">
        <f t="shared" si="29"/>
        <v>0</v>
      </c>
      <c r="AB53" s="466">
        <f t="shared" si="29"/>
        <v>0</v>
      </c>
      <c r="AC53" s="466">
        <f t="shared" si="29"/>
        <v>0</v>
      </c>
      <c r="AD53" s="466">
        <f t="shared" si="29"/>
        <v>0</v>
      </c>
      <c r="AE53" s="467">
        <f t="shared" si="29"/>
        <v>2000</v>
      </c>
      <c r="AF53" s="465"/>
      <c r="AG53" s="465"/>
      <c r="AH53" s="465"/>
      <c r="AI53" s="465"/>
      <c r="AJ53" s="465"/>
      <c r="AK53" s="465"/>
      <c r="AL53" s="465"/>
    </row>
    <row r="54" spans="1:47" s="9" customFormat="1" ht="14.4">
      <c r="A54" s="63"/>
      <c r="B54" s="6" t="s">
        <v>63</v>
      </c>
      <c r="C54" s="63"/>
      <c r="D54" s="193"/>
      <c r="E54" s="463" t="s">
        <v>64</v>
      </c>
      <c r="F54" s="434">
        <v>0</v>
      </c>
      <c r="G54" s="434">
        <v>0</v>
      </c>
      <c r="H54" s="434">
        <v>0</v>
      </c>
      <c r="I54" s="434">
        <v>0</v>
      </c>
      <c r="J54" s="434">
        <v>0</v>
      </c>
      <c r="K54" s="434">
        <v>0</v>
      </c>
      <c r="L54" s="434">
        <v>0</v>
      </c>
      <c r="M54" s="434">
        <v>0</v>
      </c>
      <c r="N54" s="434">
        <v>0</v>
      </c>
      <c r="O54" s="434">
        <v>0</v>
      </c>
      <c r="P54" s="434">
        <v>0</v>
      </c>
      <c r="Q54" s="433">
        <v>0</v>
      </c>
      <c r="R54" s="554"/>
      <c r="S54" s="402" t="str">
        <f t="shared" si="2"/>
        <v>AG300</v>
      </c>
      <c r="T54" s="467">
        <f t="shared" si="28"/>
        <v>0</v>
      </c>
      <c r="U54" s="467">
        <f t="shared" si="29"/>
        <v>0</v>
      </c>
      <c r="V54" s="467">
        <f t="shared" si="29"/>
        <v>0</v>
      </c>
      <c r="W54" s="467">
        <f t="shared" si="29"/>
        <v>0</v>
      </c>
      <c r="X54" s="467">
        <f t="shared" si="29"/>
        <v>0</v>
      </c>
      <c r="Y54" s="467">
        <f t="shared" si="29"/>
        <v>0</v>
      </c>
      <c r="Z54" s="467">
        <f t="shared" si="29"/>
        <v>0</v>
      </c>
      <c r="AA54" s="467">
        <f t="shared" si="29"/>
        <v>0</v>
      </c>
      <c r="AB54" s="467">
        <f t="shared" si="29"/>
        <v>0</v>
      </c>
      <c r="AC54" s="467">
        <f t="shared" si="29"/>
        <v>0</v>
      </c>
      <c r="AD54" s="467">
        <f t="shared" si="29"/>
        <v>0</v>
      </c>
      <c r="AE54" s="467">
        <f t="shared" si="29"/>
        <v>0</v>
      </c>
      <c r="AF54" s="401"/>
      <c r="AG54" s="401"/>
      <c r="AH54" s="401"/>
      <c r="AI54" s="401"/>
      <c r="AJ54" s="401"/>
      <c r="AK54" s="401"/>
      <c r="AL54" s="401"/>
      <c r="AM54" s="63"/>
      <c r="AN54" s="63"/>
      <c r="AO54" s="63"/>
      <c r="AP54" s="63"/>
      <c r="AQ54" s="63"/>
      <c r="AR54" s="63"/>
      <c r="AS54" s="63"/>
      <c r="AT54" s="63"/>
      <c r="AU54" s="63"/>
    </row>
    <row r="55" spans="1:47" s="9" customFormat="1" ht="14.4">
      <c r="A55" s="63"/>
      <c r="B55" s="6" t="s">
        <v>65</v>
      </c>
      <c r="C55" s="63"/>
      <c r="D55" s="193"/>
      <c r="E55" s="463" t="s">
        <v>66</v>
      </c>
      <c r="F55" s="434">
        <v>33226.979400000004</v>
      </c>
      <c r="G55" s="434">
        <v>36965.82</v>
      </c>
      <c r="H55" s="434">
        <v>81470.256000000008</v>
      </c>
      <c r="I55" s="434">
        <v>24973.68</v>
      </c>
      <c r="J55" s="434">
        <v>37837.919999999998</v>
      </c>
      <c r="K55" s="434">
        <v>5604.9000000000005</v>
      </c>
      <c r="L55" s="434">
        <v>23604.075000000001</v>
      </c>
      <c r="M55" s="434">
        <v>19253.52</v>
      </c>
      <c r="N55" s="434">
        <v>72459.014999999999</v>
      </c>
      <c r="O55" s="434">
        <v>32691.499800000001</v>
      </c>
      <c r="P55" s="434">
        <v>26257.88</v>
      </c>
      <c r="Q55" s="433">
        <v>50242.78</v>
      </c>
      <c r="R55" s="554"/>
      <c r="S55" s="402" t="str">
        <f t="shared" si="2"/>
        <v>AG400</v>
      </c>
      <c r="T55" s="467">
        <f t="shared" si="28"/>
        <v>33226.979400000004</v>
      </c>
      <c r="U55" s="467">
        <f t="shared" si="29"/>
        <v>70192.799400000004</v>
      </c>
      <c r="V55" s="467">
        <f t="shared" si="29"/>
        <v>151663.05540000001</v>
      </c>
      <c r="W55" s="467">
        <f t="shared" si="29"/>
        <v>176636.73540000001</v>
      </c>
      <c r="X55" s="467">
        <f t="shared" si="29"/>
        <v>214474.65539999999</v>
      </c>
      <c r="Y55" s="467">
        <f t="shared" si="29"/>
        <v>220079.55539999998</v>
      </c>
      <c r="Z55" s="467">
        <f t="shared" si="29"/>
        <v>243683.63039999999</v>
      </c>
      <c r="AA55" s="467">
        <f t="shared" si="29"/>
        <v>262937.15039999998</v>
      </c>
      <c r="AB55" s="467">
        <f t="shared" si="29"/>
        <v>335396.1654</v>
      </c>
      <c r="AC55" s="467">
        <f t="shared" si="29"/>
        <v>368087.66519999999</v>
      </c>
      <c r="AD55" s="467">
        <f t="shared" si="29"/>
        <v>394345.54519999999</v>
      </c>
      <c r="AE55" s="467">
        <f t="shared" si="29"/>
        <v>444588.32519999996</v>
      </c>
      <c r="AF55" s="401"/>
      <c r="AG55" s="401"/>
      <c r="AH55" s="401"/>
      <c r="AI55" s="401"/>
      <c r="AJ55" s="401"/>
      <c r="AK55" s="401"/>
      <c r="AL55" s="401"/>
      <c r="AM55" s="63"/>
      <c r="AN55" s="63"/>
      <c r="AO55" s="63"/>
      <c r="AP55" s="63"/>
      <c r="AQ55" s="63"/>
      <c r="AR55" s="63"/>
      <c r="AS55" s="63"/>
      <c r="AT55" s="63"/>
      <c r="AU55" s="63"/>
    </row>
    <row r="56" spans="1:47" s="9" customFormat="1" ht="14.4">
      <c r="A56" s="63"/>
      <c r="B56" s="6" t="s">
        <v>67</v>
      </c>
      <c r="C56" s="63"/>
      <c r="D56" s="193"/>
      <c r="E56" s="463" t="s">
        <v>68</v>
      </c>
      <c r="F56" s="434">
        <v>1292.9794999999999</v>
      </c>
      <c r="G56" s="434">
        <v>1292.9794999999999</v>
      </c>
      <c r="H56" s="434">
        <v>1934.5645</v>
      </c>
      <c r="I56" s="434">
        <v>1292.9794999999999</v>
      </c>
      <c r="J56" s="434">
        <v>2311.5919999999996</v>
      </c>
      <c r="K56" s="434">
        <v>2251.1824999999999</v>
      </c>
      <c r="L56" s="434">
        <v>2149.971</v>
      </c>
      <c r="M56" s="434">
        <v>2240.3149999999996</v>
      </c>
      <c r="N56" s="434">
        <v>1656.4945</v>
      </c>
      <c r="O56" s="434">
        <v>1292.9794999999999</v>
      </c>
      <c r="P56" s="434">
        <v>1508.17</v>
      </c>
      <c r="Q56" s="433">
        <v>1484.01</v>
      </c>
      <c r="R56" s="554"/>
      <c r="S56" s="402" t="str">
        <f t="shared" si="2"/>
        <v>AG500</v>
      </c>
      <c r="T56" s="467">
        <f t="shared" si="28"/>
        <v>1292.9794999999999</v>
      </c>
      <c r="U56" s="467">
        <f t="shared" si="29"/>
        <v>2585.9589999999998</v>
      </c>
      <c r="V56" s="467">
        <f t="shared" si="29"/>
        <v>4520.5234999999993</v>
      </c>
      <c r="W56" s="467">
        <f t="shared" si="29"/>
        <v>5813.5029999999988</v>
      </c>
      <c r="X56" s="467">
        <f t="shared" si="29"/>
        <v>8125.0949999999984</v>
      </c>
      <c r="Y56" s="467">
        <f t="shared" si="29"/>
        <v>10376.277499999998</v>
      </c>
      <c r="Z56" s="467">
        <f t="shared" si="29"/>
        <v>12526.248499999998</v>
      </c>
      <c r="AA56" s="467">
        <f t="shared" si="29"/>
        <v>14766.563499999997</v>
      </c>
      <c r="AB56" s="467">
        <f t="shared" si="29"/>
        <v>16423.057999999997</v>
      </c>
      <c r="AC56" s="467">
        <f t="shared" si="29"/>
        <v>17716.037499999999</v>
      </c>
      <c r="AD56" s="467">
        <f t="shared" si="29"/>
        <v>19224.207499999997</v>
      </c>
      <c r="AE56" s="467">
        <f t="shared" si="29"/>
        <v>20708.217499999995</v>
      </c>
      <c r="AF56" s="401"/>
      <c r="AG56" s="401"/>
      <c r="AH56" s="401"/>
      <c r="AI56" s="401"/>
      <c r="AJ56" s="401"/>
      <c r="AK56" s="401"/>
      <c r="AL56" s="401"/>
      <c r="AM56" s="63"/>
      <c r="AN56" s="63"/>
      <c r="AO56" s="63"/>
      <c r="AP56" s="63"/>
      <c r="AQ56" s="63"/>
      <c r="AR56" s="63"/>
      <c r="AS56" s="63"/>
      <c r="AT56" s="63"/>
      <c r="AU56" s="63"/>
    </row>
    <row r="57" spans="1:47" s="9" customFormat="1" ht="14.4">
      <c r="A57" s="63"/>
      <c r="B57" s="6" t="s">
        <v>69</v>
      </c>
      <c r="C57" s="63"/>
      <c r="D57" s="193"/>
      <c r="E57" s="463" t="s">
        <v>70</v>
      </c>
      <c r="F57" s="434">
        <v>7514.4960000000001</v>
      </c>
      <c r="G57" s="434">
        <v>7000.0700000000006</v>
      </c>
      <c r="H57" s="434">
        <v>7652.0950000000003</v>
      </c>
      <c r="I57" s="434">
        <v>8206.9350000000013</v>
      </c>
      <c r="J57" s="434">
        <v>8861.0170000000016</v>
      </c>
      <c r="K57" s="434">
        <v>10631.786000000002</v>
      </c>
      <c r="L57" s="434">
        <v>12109.603000000001</v>
      </c>
      <c r="M57" s="434">
        <v>13497.858000000002</v>
      </c>
      <c r="N57" s="434">
        <v>12781.043</v>
      </c>
      <c r="O57" s="434">
        <v>10455.775000000001</v>
      </c>
      <c r="P57" s="434">
        <v>10455.775000000001</v>
      </c>
      <c r="Q57" s="433">
        <v>10455.775000000001</v>
      </c>
      <c r="R57" s="554"/>
      <c r="S57" s="402" t="str">
        <f t="shared" si="2"/>
        <v>AG600</v>
      </c>
      <c r="T57" s="467">
        <f t="shared" si="28"/>
        <v>7514.4960000000001</v>
      </c>
      <c r="U57" s="467">
        <f t="shared" si="29"/>
        <v>14514.566000000001</v>
      </c>
      <c r="V57" s="467">
        <f t="shared" si="29"/>
        <v>22166.661</v>
      </c>
      <c r="W57" s="467">
        <f t="shared" si="29"/>
        <v>30373.596000000001</v>
      </c>
      <c r="X57" s="467">
        <f t="shared" si="29"/>
        <v>39234.613000000005</v>
      </c>
      <c r="Y57" s="467">
        <f t="shared" si="29"/>
        <v>49866.399000000005</v>
      </c>
      <c r="Z57" s="467">
        <f t="shared" si="29"/>
        <v>61976.002000000008</v>
      </c>
      <c r="AA57" s="467">
        <f t="shared" si="29"/>
        <v>75473.860000000015</v>
      </c>
      <c r="AB57" s="467">
        <f t="shared" si="29"/>
        <v>88254.90300000002</v>
      </c>
      <c r="AC57" s="467">
        <f t="shared" si="29"/>
        <v>98710.678000000014</v>
      </c>
      <c r="AD57" s="467">
        <f t="shared" si="29"/>
        <v>109166.45300000001</v>
      </c>
      <c r="AE57" s="467">
        <f t="shared" si="29"/>
        <v>119622.228</v>
      </c>
      <c r="AF57" s="401"/>
      <c r="AG57" s="401"/>
      <c r="AH57" s="401"/>
      <c r="AI57" s="401"/>
      <c r="AJ57" s="401"/>
      <c r="AK57" s="401"/>
      <c r="AL57" s="401"/>
      <c r="AM57" s="63"/>
      <c r="AN57" s="63"/>
      <c r="AO57" s="63"/>
      <c r="AP57" s="63"/>
      <c r="AQ57" s="63"/>
      <c r="AR57" s="63"/>
      <c r="AS57" s="63"/>
      <c r="AT57" s="63"/>
      <c r="AU57" s="63"/>
    </row>
    <row r="58" spans="1:47" s="9" customFormat="1" ht="14.4">
      <c r="A58" s="63"/>
      <c r="B58" s="6" t="s">
        <v>71</v>
      </c>
      <c r="C58" s="63"/>
      <c r="D58" s="193"/>
      <c r="E58" s="463" t="s">
        <v>72</v>
      </c>
      <c r="F58" s="434">
        <v>204</v>
      </c>
      <c r="G58" s="434">
        <v>204</v>
      </c>
      <c r="H58" s="434">
        <v>204</v>
      </c>
      <c r="I58" s="434">
        <v>204</v>
      </c>
      <c r="J58" s="434">
        <v>204</v>
      </c>
      <c r="K58" s="434">
        <v>204</v>
      </c>
      <c r="L58" s="434">
        <v>204</v>
      </c>
      <c r="M58" s="434">
        <v>204</v>
      </c>
      <c r="N58" s="434">
        <v>204</v>
      </c>
      <c r="O58" s="434">
        <v>204</v>
      </c>
      <c r="P58" s="434">
        <v>204</v>
      </c>
      <c r="Q58" s="433">
        <v>204</v>
      </c>
      <c r="R58" s="554"/>
      <c r="S58" s="402" t="str">
        <f t="shared" si="2"/>
        <v>AG700</v>
      </c>
      <c r="T58" s="467">
        <f t="shared" si="28"/>
        <v>204</v>
      </c>
      <c r="U58" s="467">
        <f t="shared" si="29"/>
        <v>408</v>
      </c>
      <c r="V58" s="467">
        <f t="shared" si="29"/>
        <v>612</v>
      </c>
      <c r="W58" s="467">
        <f t="shared" si="29"/>
        <v>816</v>
      </c>
      <c r="X58" s="467">
        <f t="shared" si="29"/>
        <v>1020</v>
      </c>
      <c r="Y58" s="467">
        <f t="shared" si="29"/>
        <v>1224</v>
      </c>
      <c r="Z58" s="467">
        <f t="shared" si="29"/>
        <v>1428</v>
      </c>
      <c r="AA58" s="467">
        <f t="shared" si="29"/>
        <v>1632</v>
      </c>
      <c r="AB58" s="467">
        <f t="shared" si="29"/>
        <v>1836</v>
      </c>
      <c r="AC58" s="467">
        <f t="shared" si="29"/>
        <v>2040</v>
      </c>
      <c r="AD58" s="467">
        <f t="shared" si="29"/>
        <v>2244</v>
      </c>
      <c r="AE58" s="467">
        <f t="shared" si="29"/>
        <v>2448</v>
      </c>
      <c r="AF58" s="401"/>
      <c r="AG58" s="401"/>
      <c r="AH58" s="401"/>
      <c r="AI58" s="401"/>
      <c r="AJ58" s="401"/>
      <c r="AK58" s="401"/>
      <c r="AL58" s="401"/>
      <c r="AM58" s="63"/>
      <c r="AN58" s="63"/>
      <c r="AO58" s="63"/>
      <c r="AP58" s="63"/>
      <c r="AQ58" s="63"/>
      <c r="AR58" s="63"/>
      <c r="AS58" s="63"/>
      <c r="AT58" s="63"/>
      <c r="AU58" s="63"/>
    </row>
    <row r="59" spans="1:47" s="9" customFormat="1" ht="14.4">
      <c r="A59" s="63"/>
      <c r="B59" s="6" t="s">
        <v>73</v>
      </c>
      <c r="C59" s="63"/>
      <c r="D59" s="193"/>
      <c r="E59" s="463" t="s">
        <v>74</v>
      </c>
      <c r="F59" s="434">
        <v>720</v>
      </c>
      <c r="G59" s="434">
        <v>720</v>
      </c>
      <c r="H59" s="434">
        <v>720</v>
      </c>
      <c r="I59" s="434">
        <v>805.71</v>
      </c>
      <c r="J59" s="434">
        <v>720</v>
      </c>
      <c r="K59" s="434">
        <v>720</v>
      </c>
      <c r="L59" s="434">
        <v>720</v>
      </c>
      <c r="M59" s="434">
        <v>805.71</v>
      </c>
      <c r="N59" s="434">
        <v>720</v>
      </c>
      <c r="O59" s="434">
        <v>720</v>
      </c>
      <c r="P59" s="434">
        <v>720</v>
      </c>
      <c r="Q59" s="433">
        <v>805.71</v>
      </c>
      <c r="R59" s="554"/>
      <c r="S59" s="402" t="str">
        <f t="shared" si="2"/>
        <v>AG800</v>
      </c>
      <c r="T59" s="467">
        <f t="shared" si="28"/>
        <v>720</v>
      </c>
      <c r="U59" s="467">
        <f t="shared" si="29"/>
        <v>1440</v>
      </c>
      <c r="V59" s="467">
        <f t="shared" si="29"/>
        <v>2160</v>
      </c>
      <c r="W59" s="467">
        <f t="shared" si="29"/>
        <v>2965.71</v>
      </c>
      <c r="X59" s="467">
        <f t="shared" si="29"/>
        <v>3685.71</v>
      </c>
      <c r="Y59" s="467">
        <f t="shared" si="29"/>
        <v>4405.71</v>
      </c>
      <c r="Z59" s="467">
        <f t="shared" si="29"/>
        <v>5125.71</v>
      </c>
      <c r="AA59" s="467">
        <f t="shared" si="29"/>
        <v>5931.42</v>
      </c>
      <c r="AB59" s="467">
        <f t="shared" si="29"/>
        <v>6651.42</v>
      </c>
      <c r="AC59" s="467">
        <f t="shared" si="29"/>
        <v>7371.42</v>
      </c>
      <c r="AD59" s="467">
        <f t="shared" si="29"/>
        <v>8091.42</v>
      </c>
      <c r="AE59" s="467">
        <f t="shared" si="29"/>
        <v>8897.130000000001</v>
      </c>
      <c r="AF59" s="401"/>
      <c r="AG59" s="401"/>
      <c r="AH59" s="401"/>
      <c r="AI59" s="401"/>
      <c r="AJ59" s="401"/>
      <c r="AK59" s="401"/>
      <c r="AL59" s="401"/>
      <c r="AM59" s="63"/>
      <c r="AN59" s="63"/>
      <c r="AO59" s="63"/>
      <c r="AP59" s="63"/>
      <c r="AQ59" s="63"/>
      <c r="AR59" s="63"/>
      <c r="AS59" s="63"/>
      <c r="AT59" s="63"/>
      <c r="AU59" s="63"/>
    </row>
    <row r="60" spans="1:47" s="9" customFormat="1" ht="14.4">
      <c r="A60" s="63"/>
      <c r="B60" s="6" t="s">
        <v>75</v>
      </c>
      <c r="C60" s="63"/>
      <c r="D60" s="193"/>
      <c r="E60" s="463" t="s">
        <v>76</v>
      </c>
      <c r="F60" s="434">
        <v>7604.48</v>
      </c>
      <c r="G60" s="434">
        <v>7775.52</v>
      </c>
      <c r="H60" s="434">
        <v>8176.44</v>
      </c>
      <c r="I60" s="434">
        <v>8478.02</v>
      </c>
      <c r="J60" s="434">
        <v>8702.1200000000008</v>
      </c>
      <c r="K60" s="434">
        <v>10261.31</v>
      </c>
      <c r="L60" s="434">
        <v>10038.08</v>
      </c>
      <c r="M60" s="434">
        <v>8920.4699999999993</v>
      </c>
      <c r="N60" s="434">
        <v>8616.56</v>
      </c>
      <c r="O60" s="434">
        <v>8990.5499999999993</v>
      </c>
      <c r="P60" s="434">
        <v>8536.09</v>
      </c>
      <c r="Q60" s="433">
        <v>8536.09</v>
      </c>
      <c r="R60" s="554"/>
      <c r="S60" s="402" t="str">
        <f t="shared" si="2"/>
        <v>AG850</v>
      </c>
      <c r="T60" s="467">
        <f>F60</f>
        <v>7604.48</v>
      </c>
      <c r="U60" s="467">
        <f t="shared" si="29"/>
        <v>15380</v>
      </c>
      <c r="V60" s="467">
        <f t="shared" si="29"/>
        <v>23556.44</v>
      </c>
      <c r="W60" s="467">
        <f t="shared" si="29"/>
        <v>32034.46</v>
      </c>
      <c r="X60" s="467">
        <f t="shared" si="29"/>
        <v>40736.58</v>
      </c>
      <c r="Y60" s="467">
        <f t="shared" si="29"/>
        <v>50997.89</v>
      </c>
      <c r="Z60" s="467">
        <f t="shared" si="29"/>
        <v>61035.97</v>
      </c>
      <c r="AA60" s="467">
        <f t="shared" si="29"/>
        <v>69956.44</v>
      </c>
      <c r="AB60" s="467">
        <f t="shared" si="29"/>
        <v>78573</v>
      </c>
      <c r="AC60" s="467">
        <f t="shared" si="29"/>
        <v>87563.55</v>
      </c>
      <c r="AD60" s="467">
        <f t="shared" si="29"/>
        <v>96099.64</v>
      </c>
      <c r="AE60" s="467">
        <f t="shared" si="29"/>
        <v>104635.73</v>
      </c>
      <c r="AF60" s="401"/>
      <c r="AG60" s="401"/>
      <c r="AH60" s="401"/>
      <c r="AI60" s="401"/>
      <c r="AJ60" s="401"/>
      <c r="AK60" s="401"/>
      <c r="AL60" s="401"/>
      <c r="AM60" s="63"/>
      <c r="AN60" s="63"/>
      <c r="AO60" s="63"/>
      <c r="AP60" s="63"/>
      <c r="AQ60" s="63"/>
      <c r="AR60" s="63"/>
      <c r="AS60" s="63"/>
      <c r="AT60" s="63"/>
      <c r="AU60" s="63"/>
    </row>
    <row r="61" spans="1:47" s="9" customFormat="1" ht="14.4">
      <c r="A61" s="63"/>
      <c r="B61" s="6" t="s">
        <v>77</v>
      </c>
      <c r="C61" s="63"/>
      <c r="D61" s="193"/>
      <c r="E61" s="463" t="s">
        <v>78</v>
      </c>
      <c r="F61" s="434">
        <v>0</v>
      </c>
      <c r="G61" s="434">
        <v>0</v>
      </c>
      <c r="H61" s="434">
        <v>0</v>
      </c>
      <c r="I61" s="434">
        <v>0</v>
      </c>
      <c r="J61" s="434">
        <v>0</v>
      </c>
      <c r="K61" s="434">
        <v>0</v>
      </c>
      <c r="L61" s="434">
        <v>0</v>
      </c>
      <c r="M61" s="434">
        <v>0</v>
      </c>
      <c r="N61" s="434">
        <v>0</v>
      </c>
      <c r="O61" s="434">
        <v>0</v>
      </c>
      <c r="P61" s="434">
        <v>0</v>
      </c>
      <c r="Q61" s="433">
        <v>0</v>
      </c>
      <c r="R61" s="554"/>
      <c r="S61" s="402" t="str">
        <f t="shared" si="2"/>
        <v>AG900</v>
      </c>
      <c r="T61" s="467">
        <f t="shared" si="28"/>
        <v>0</v>
      </c>
      <c r="U61" s="467">
        <f t="shared" si="29"/>
        <v>0</v>
      </c>
      <c r="V61" s="467">
        <f t="shared" si="29"/>
        <v>0</v>
      </c>
      <c r="W61" s="467">
        <f t="shared" si="29"/>
        <v>0</v>
      </c>
      <c r="X61" s="467">
        <f t="shared" si="29"/>
        <v>0</v>
      </c>
      <c r="Y61" s="467">
        <f t="shared" si="29"/>
        <v>0</v>
      </c>
      <c r="Z61" s="467">
        <f t="shared" si="29"/>
        <v>0</v>
      </c>
      <c r="AA61" s="467">
        <f t="shared" si="29"/>
        <v>0</v>
      </c>
      <c r="AB61" s="467">
        <f t="shared" si="29"/>
        <v>0</v>
      </c>
      <c r="AC61" s="467">
        <f t="shared" si="29"/>
        <v>0</v>
      </c>
      <c r="AD61" s="467">
        <f t="shared" si="29"/>
        <v>0</v>
      </c>
      <c r="AE61" s="467">
        <f t="shared" si="29"/>
        <v>0</v>
      </c>
      <c r="AF61" s="401"/>
      <c r="AG61" s="401"/>
      <c r="AH61" s="401"/>
      <c r="AI61" s="401"/>
      <c r="AJ61" s="401"/>
      <c r="AK61" s="401"/>
      <c r="AL61" s="401"/>
      <c r="AM61" s="63"/>
      <c r="AN61" s="63"/>
      <c r="AO61" s="63"/>
      <c r="AP61" s="63"/>
      <c r="AQ61" s="63"/>
      <c r="AR61" s="63"/>
      <c r="AS61" s="63"/>
      <c r="AT61" s="63"/>
      <c r="AU61" s="63"/>
    </row>
    <row r="62" spans="1:47" s="9" customFormat="1" ht="14.4">
      <c r="A62" s="63"/>
      <c r="B62" s="6" t="s">
        <v>79</v>
      </c>
      <c r="C62" s="63"/>
      <c r="D62" s="193"/>
      <c r="E62" s="463" t="s">
        <v>80</v>
      </c>
      <c r="F62" s="434">
        <v>0</v>
      </c>
      <c r="G62" s="434">
        <v>0</v>
      </c>
      <c r="H62" s="434">
        <v>0</v>
      </c>
      <c r="I62" s="434">
        <v>0</v>
      </c>
      <c r="J62" s="434">
        <v>0</v>
      </c>
      <c r="K62" s="434">
        <v>0</v>
      </c>
      <c r="L62" s="434">
        <v>0</v>
      </c>
      <c r="M62" s="434">
        <v>0</v>
      </c>
      <c r="N62" s="434">
        <v>0</v>
      </c>
      <c r="O62" s="434">
        <v>0</v>
      </c>
      <c r="P62" s="434">
        <v>0</v>
      </c>
      <c r="Q62" s="433">
        <v>0</v>
      </c>
      <c r="R62" s="554"/>
      <c r="S62" s="402" t="str">
        <f t="shared" si="2"/>
        <v>AG1000</v>
      </c>
      <c r="T62" s="467">
        <f t="shared" si="28"/>
        <v>0</v>
      </c>
      <c r="U62" s="467">
        <f t="shared" si="29"/>
        <v>0</v>
      </c>
      <c r="V62" s="467">
        <f t="shared" si="29"/>
        <v>0</v>
      </c>
      <c r="W62" s="467">
        <f t="shared" si="29"/>
        <v>0</v>
      </c>
      <c r="X62" s="467">
        <f t="shared" si="29"/>
        <v>0</v>
      </c>
      <c r="Y62" s="467">
        <f t="shared" si="29"/>
        <v>0</v>
      </c>
      <c r="Z62" s="467">
        <f t="shared" si="29"/>
        <v>0</v>
      </c>
      <c r="AA62" s="467">
        <f t="shared" si="29"/>
        <v>0</v>
      </c>
      <c r="AB62" s="467">
        <f t="shared" si="29"/>
        <v>0</v>
      </c>
      <c r="AC62" s="467">
        <f t="shared" si="29"/>
        <v>0</v>
      </c>
      <c r="AD62" s="467">
        <f t="shared" si="29"/>
        <v>0</v>
      </c>
      <c r="AE62" s="467">
        <f t="shared" si="29"/>
        <v>0</v>
      </c>
      <c r="AF62" s="401"/>
      <c r="AG62" s="401"/>
      <c r="AH62" s="401"/>
      <c r="AI62" s="401"/>
      <c r="AJ62" s="401"/>
      <c r="AK62" s="401"/>
      <c r="AL62" s="401"/>
      <c r="AM62" s="63"/>
      <c r="AN62" s="63"/>
      <c r="AO62" s="63"/>
      <c r="AP62" s="63"/>
      <c r="AQ62" s="63"/>
      <c r="AR62" s="63"/>
      <c r="AS62" s="63"/>
      <c r="AT62" s="63"/>
      <c r="AU62" s="63"/>
    </row>
    <row r="63" spans="1:47" s="9" customFormat="1">
      <c r="A63" s="63"/>
      <c r="B63" s="6">
        <v>0</v>
      </c>
      <c r="C63" s="63"/>
      <c r="D63" s="197"/>
      <c r="E63" s="469"/>
      <c r="F63" s="470"/>
      <c r="G63" s="470"/>
      <c r="H63" s="470"/>
      <c r="I63" s="470"/>
      <c r="J63" s="470"/>
      <c r="K63" s="470"/>
      <c r="L63" s="470"/>
      <c r="M63" s="470"/>
      <c r="N63" s="470"/>
      <c r="O63" s="470"/>
      <c r="P63" s="470"/>
      <c r="Q63" s="474"/>
      <c r="R63" s="554"/>
      <c r="S63" s="402">
        <f t="shared" si="2"/>
        <v>0</v>
      </c>
      <c r="T63" s="470"/>
      <c r="U63" s="470"/>
      <c r="V63" s="470"/>
      <c r="W63" s="470"/>
      <c r="X63" s="470"/>
      <c r="Y63" s="470"/>
      <c r="Z63" s="470"/>
      <c r="AA63" s="470"/>
      <c r="AB63" s="470"/>
      <c r="AC63" s="470"/>
      <c r="AD63" s="470"/>
      <c r="AE63" s="470"/>
      <c r="AF63" s="401"/>
      <c r="AG63" s="401"/>
      <c r="AH63" s="401"/>
      <c r="AI63" s="401"/>
      <c r="AJ63" s="401"/>
      <c r="AK63" s="401"/>
      <c r="AL63" s="401"/>
      <c r="AM63" s="63"/>
      <c r="AN63" s="63"/>
      <c r="AO63" s="63"/>
      <c r="AP63" s="63"/>
      <c r="AQ63" s="63"/>
      <c r="AR63" s="63"/>
      <c r="AS63" s="63"/>
      <c r="AT63" s="63"/>
      <c r="AU63" s="63"/>
    </row>
    <row r="64" spans="1:47" s="9" customFormat="1">
      <c r="A64" s="63"/>
      <c r="B64" s="6">
        <v>0</v>
      </c>
      <c r="C64" s="63"/>
      <c r="D64" s="193"/>
      <c r="E64" s="435"/>
      <c r="F64" s="468"/>
      <c r="G64" s="468"/>
      <c r="H64" s="468"/>
      <c r="I64" s="468"/>
      <c r="J64" s="468"/>
      <c r="K64" s="468"/>
      <c r="L64" s="468"/>
      <c r="M64" s="468"/>
      <c r="N64" s="468"/>
      <c r="O64" s="468"/>
      <c r="P64" s="468"/>
      <c r="Q64" s="464"/>
      <c r="R64" s="554"/>
      <c r="S64" s="402">
        <f t="shared" si="2"/>
        <v>0</v>
      </c>
      <c r="T64" s="468"/>
      <c r="U64" s="468"/>
      <c r="V64" s="468"/>
      <c r="W64" s="468"/>
      <c r="X64" s="468"/>
      <c r="Y64" s="468"/>
      <c r="Z64" s="468"/>
      <c r="AA64" s="468"/>
      <c r="AB64" s="468"/>
      <c r="AC64" s="468"/>
      <c r="AD64" s="468"/>
      <c r="AE64" s="468"/>
      <c r="AF64" s="401"/>
      <c r="AG64" s="401"/>
      <c r="AH64" s="401"/>
      <c r="AI64" s="401"/>
      <c r="AJ64" s="401"/>
      <c r="AK64" s="401"/>
      <c r="AL64" s="401"/>
      <c r="AM64" s="63"/>
      <c r="AN64" s="63"/>
      <c r="AO64" s="63"/>
      <c r="AP64" s="63"/>
      <c r="AQ64" s="63"/>
      <c r="AR64" s="63"/>
      <c r="AS64" s="63"/>
      <c r="AT64" s="63"/>
      <c r="AU64" s="63"/>
    </row>
    <row r="65" spans="1:47" s="95" customFormat="1" ht="14.4">
      <c r="A65" s="98"/>
      <c r="B65" s="6" t="s">
        <v>81</v>
      </c>
      <c r="C65" s="98"/>
      <c r="D65" s="201"/>
      <c r="E65" s="471" t="s">
        <v>28</v>
      </c>
      <c r="F65" s="472">
        <f>SUM(F52:F62)</f>
        <v>200340.00621610004</v>
      </c>
      <c r="G65" s="472">
        <f t="shared" ref="G65" si="30">SUM(G52:G62)</f>
        <v>203735.46081610001</v>
      </c>
      <c r="H65" s="472">
        <f t="shared" ref="H65:Q65" si="31">SUM(H52:H62)</f>
        <v>249934.42681610002</v>
      </c>
      <c r="I65" s="472">
        <f t="shared" si="31"/>
        <v>193738.39581609998</v>
      </c>
      <c r="J65" s="472">
        <f t="shared" si="31"/>
        <v>208413.72031609999</v>
      </c>
      <c r="K65" s="472">
        <f t="shared" si="31"/>
        <v>179450.2498161</v>
      </c>
      <c r="L65" s="472">
        <f t="shared" si="31"/>
        <v>198602.80031610001</v>
      </c>
      <c r="M65" s="472">
        <f t="shared" si="31"/>
        <v>194698.94431610001</v>
      </c>
      <c r="N65" s="472">
        <f t="shared" si="31"/>
        <v>246214.18381610003</v>
      </c>
      <c r="O65" s="472">
        <f t="shared" si="31"/>
        <v>204131.87561609998</v>
      </c>
      <c r="P65" s="472">
        <f t="shared" si="31"/>
        <v>197458.98631610002</v>
      </c>
      <c r="Q65" s="477">
        <f t="shared" si="31"/>
        <v>223505.43631610001</v>
      </c>
      <c r="R65" s="556"/>
      <c r="S65" s="402" t="str">
        <f t="shared" si="2"/>
        <v>AG1100</v>
      </c>
      <c r="T65" s="472">
        <f>SUM(T52:T62)</f>
        <v>200340.00621610004</v>
      </c>
      <c r="U65" s="472">
        <f t="shared" ref="U65:AD65" si="32">SUM(U52:U62)</f>
        <v>404075.46703220002</v>
      </c>
      <c r="V65" s="472">
        <f t="shared" si="32"/>
        <v>654009.89384829998</v>
      </c>
      <c r="W65" s="472">
        <f t="shared" si="32"/>
        <v>847748.28966440004</v>
      </c>
      <c r="X65" s="472">
        <f t="shared" si="32"/>
        <v>1056162.0099805</v>
      </c>
      <c r="Y65" s="472">
        <f t="shared" si="32"/>
        <v>1235612.2597965999</v>
      </c>
      <c r="Z65" s="472">
        <f t="shared" si="32"/>
        <v>1434215.0601126999</v>
      </c>
      <c r="AA65" s="472">
        <f t="shared" si="32"/>
        <v>1628914.0044287997</v>
      </c>
      <c r="AB65" s="472">
        <f t="shared" si="32"/>
        <v>1875128.1882448997</v>
      </c>
      <c r="AC65" s="472">
        <f t="shared" si="32"/>
        <v>2079260.0638609999</v>
      </c>
      <c r="AD65" s="472">
        <f t="shared" si="32"/>
        <v>2276719.0501771001</v>
      </c>
      <c r="AE65" s="472">
        <f>SUM(AE52:AE62)</f>
        <v>2500224.4864931996</v>
      </c>
      <c r="AF65" s="418"/>
      <c r="AG65" s="418"/>
      <c r="AH65" s="418"/>
      <c r="AI65" s="418"/>
      <c r="AJ65" s="418"/>
      <c r="AK65" s="418"/>
      <c r="AL65" s="418"/>
      <c r="AM65" s="98"/>
      <c r="AN65" s="98"/>
      <c r="AO65" s="98"/>
      <c r="AP65" s="98"/>
      <c r="AQ65" s="98"/>
      <c r="AR65" s="98"/>
      <c r="AS65" s="98"/>
      <c r="AT65" s="98"/>
      <c r="AU65" s="98"/>
    </row>
    <row r="66" spans="1:47" s="9" customFormat="1">
      <c r="B66" s="6">
        <v>0</v>
      </c>
      <c r="D66" s="106"/>
      <c r="E66" s="460"/>
      <c r="F66" s="461"/>
      <c r="G66" s="461"/>
      <c r="H66" s="461"/>
      <c r="I66" s="461"/>
      <c r="J66" s="461"/>
      <c r="K66" s="461"/>
      <c r="L66" s="461"/>
      <c r="M66" s="461"/>
      <c r="N66" s="461"/>
      <c r="O66" s="461"/>
      <c r="P66" s="461"/>
      <c r="Q66" s="462"/>
      <c r="R66" s="425"/>
      <c r="S66" s="402">
        <f t="shared" si="2"/>
        <v>0</v>
      </c>
      <c r="T66" s="461"/>
      <c r="U66" s="461"/>
      <c r="V66" s="461"/>
      <c r="W66" s="461"/>
      <c r="X66" s="461"/>
      <c r="Y66" s="461"/>
      <c r="Z66" s="461"/>
      <c r="AA66" s="461"/>
      <c r="AB66" s="461"/>
      <c r="AC66" s="461"/>
      <c r="AD66" s="461"/>
      <c r="AE66" s="461"/>
      <c r="AF66" s="378"/>
      <c r="AG66" s="378"/>
      <c r="AH66" s="378"/>
      <c r="AI66" s="378"/>
      <c r="AJ66" s="378"/>
      <c r="AK66" s="378"/>
      <c r="AL66" s="378"/>
    </row>
    <row r="67" spans="1:47" s="9" customFormat="1">
      <c r="B67" s="6">
        <v>0</v>
      </c>
      <c r="E67" s="378"/>
      <c r="F67" s="378"/>
      <c r="G67" s="378"/>
      <c r="H67" s="378"/>
      <c r="I67" s="378"/>
      <c r="J67" s="378"/>
      <c r="K67" s="378"/>
      <c r="L67" s="378"/>
      <c r="M67" s="378"/>
      <c r="N67" s="378"/>
      <c r="O67" s="378"/>
      <c r="P67" s="378"/>
      <c r="Q67" s="378"/>
      <c r="R67" s="425"/>
      <c r="S67" s="402">
        <f t="shared" si="2"/>
        <v>0</v>
      </c>
      <c r="T67" s="378"/>
      <c r="U67" s="378"/>
      <c r="V67" s="378"/>
      <c r="W67" s="378"/>
      <c r="X67" s="378"/>
      <c r="Y67" s="378"/>
      <c r="Z67" s="378"/>
      <c r="AA67" s="378"/>
      <c r="AB67" s="378"/>
      <c r="AC67" s="378"/>
      <c r="AD67" s="378"/>
      <c r="AE67" s="378"/>
      <c r="AF67" s="378"/>
      <c r="AG67" s="378"/>
      <c r="AH67" s="378"/>
      <c r="AI67" s="378"/>
      <c r="AJ67" s="378"/>
      <c r="AK67" s="378"/>
      <c r="AL67" s="378"/>
    </row>
    <row r="68" spans="1:47" s="9" customFormat="1">
      <c r="B68" s="6">
        <v>0</v>
      </c>
      <c r="E68" s="378"/>
      <c r="F68" s="378"/>
      <c r="G68" s="378"/>
      <c r="H68" s="378"/>
      <c r="I68" s="378"/>
      <c r="J68" s="378"/>
      <c r="K68" s="378"/>
      <c r="L68" s="378"/>
      <c r="M68" s="378"/>
      <c r="N68" s="378"/>
      <c r="O68" s="378"/>
      <c r="P68" s="378"/>
      <c r="Q68" s="378"/>
      <c r="R68" s="425"/>
      <c r="S68" s="402">
        <f t="shared" si="2"/>
        <v>0</v>
      </c>
      <c r="T68" s="378"/>
      <c r="U68" s="378"/>
      <c r="V68" s="378"/>
      <c r="W68" s="378"/>
      <c r="X68" s="378"/>
      <c r="Y68" s="378"/>
      <c r="Z68" s="378"/>
      <c r="AA68" s="378"/>
      <c r="AB68" s="378"/>
      <c r="AC68" s="378"/>
      <c r="AD68" s="378"/>
      <c r="AE68" s="378"/>
      <c r="AF68" s="378"/>
      <c r="AG68" s="378"/>
      <c r="AH68" s="378"/>
      <c r="AI68" s="378"/>
      <c r="AJ68" s="378"/>
      <c r="AK68" s="378"/>
      <c r="AL68" s="378"/>
    </row>
    <row r="69" spans="1:47" s="9" customFormat="1">
      <c r="B69" s="6">
        <v>0</v>
      </c>
      <c r="D69" s="818" t="str">
        <f>D11</f>
        <v>SUMMARY STATEMENT</v>
      </c>
      <c r="E69" s="819"/>
      <c r="F69" s="378"/>
      <c r="G69" s="378"/>
      <c r="H69" s="378"/>
      <c r="I69" s="378"/>
      <c r="J69" s="378"/>
      <c r="K69" s="378"/>
      <c r="L69" s="378"/>
      <c r="M69" s="378"/>
      <c r="N69" s="378"/>
      <c r="O69" s="378"/>
      <c r="P69" s="378"/>
      <c r="Q69" s="378"/>
      <c r="R69" s="425"/>
      <c r="S69" s="402">
        <f t="shared" si="2"/>
        <v>0</v>
      </c>
      <c r="T69" s="378"/>
      <c r="U69" s="378"/>
      <c r="V69" s="378"/>
      <c r="W69" s="378"/>
      <c r="X69" s="378"/>
      <c r="Y69" s="378"/>
      <c r="Z69" s="378"/>
      <c r="AA69" s="378"/>
      <c r="AB69" s="378"/>
      <c r="AC69" s="378"/>
      <c r="AD69" s="378"/>
      <c r="AE69" s="378"/>
      <c r="AF69" s="378"/>
      <c r="AG69" s="378"/>
      <c r="AH69" s="378"/>
      <c r="AI69" s="378"/>
      <c r="AJ69" s="378"/>
      <c r="AK69" s="378"/>
      <c r="AL69" s="378"/>
    </row>
    <row r="70" spans="1:47" s="9" customFormat="1">
      <c r="B70" s="6">
        <v>0</v>
      </c>
      <c r="D70" s="820"/>
      <c r="E70" s="821"/>
      <c r="F70" s="391">
        <f>F50</f>
        <v>44927</v>
      </c>
      <c r="G70" s="391">
        <f t="shared" ref="G70" si="33">G50</f>
        <v>44958</v>
      </c>
      <c r="H70" s="391">
        <f t="shared" ref="H70:Q70" si="34">H50</f>
        <v>44986</v>
      </c>
      <c r="I70" s="391">
        <f t="shared" si="34"/>
        <v>45017</v>
      </c>
      <c r="J70" s="391">
        <f t="shared" si="34"/>
        <v>45047</v>
      </c>
      <c r="K70" s="391">
        <f t="shared" si="34"/>
        <v>45078</v>
      </c>
      <c r="L70" s="391">
        <f t="shared" si="34"/>
        <v>45108</v>
      </c>
      <c r="M70" s="391">
        <f t="shared" si="34"/>
        <v>45139</v>
      </c>
      <c r="N70" s="391">
        <f t="shared" si="34"/>
        <v>45170</v>
      </c>
      <c r="O70" s="391">
        <f t="shared" si="34"/>
        <v>45200</v>
      </c>
      <c r="P70" s="391">
        <f t="shared" si="34"/>
        <v>45231</v>
      </c>
      <c r="Q70" s="391">
        <f t="shared" si="34"/>
        <v>45261</v>
      </c>
      <c r="R70" s="425"/>
      <c r="S70" s="402">
        <f t="shared" si="2"/>
        <v>0</v>
      </c>
      <c r="T70" s="391">
        <f>T50</f>
        <v>44927</v>
      </c>
      <c r="U70" s="391">
        <f t="shared" ref="U70:AE70" si="35">U50</f>
        <v>44958</v>
      </c>
      <c r="V70" s="391">
        <f t="shared" si="35"/>
        <v>44986</v>
      </c>
      <c r="W70" s="391">
        <f t="shared" si="35"/>
        <v>45017</v>
      </c>
      <c r="X70" s="391">
        <f t="shared" si="35"/>
        <v>45047</v>
      </c>
      <c r="Y70" s="391">
        <f t="shared" si="35"/>
        <v>45078</v>
      </c>
      <c r="Z70" s="391">
        <f t="shared" si="35"/>
        <v>45108</v>
      </c>
      <c r="AA70" s="391">
        <f t="shared" si="35"/>
        <v>45139</v>
      </c>
      <c r="AB70" s="391">
        <f t="shared" si="35"/>
        <v>45170</v>
      </c>
      <c r="AC70" s="391">
        <f t="shared" si="35"/>
        <v>45200</v>
      </c>
      <c r="AD70" s="391">
        <f t="shared" si="35"/>
        <v>45231</v>
      </c>
      <c r="AE70" s="392">
        <f t="shared" si="35"/>
        <v>45261</v>
      </c>
      <c r="AF70" s="378"/>
      <c r="AG70" s="378"/>
      <c r="AH70" s="378"/>
      <c r="AI70" s="378"/>
      <c r="AJ70" s="378"/>
      <c r="AK70" s="378"/>
      <c r="AL70" s="378"/>
    </row>
    <row r="71" spans="1:47" s="9" customFormat="1" ht="14.4">
      <c r="A71" s="63"/>
      <c r="B71" s="6" t="s">
        <v>83</v>
      </c>
      <c r="C71" s="63"/>
      <c r="D71" s="193"/>
      <c r="E71" s="463" t="s">
        <v>84</v>
      </c>
      <c r="F71" s="434">
        <v>9287.9398928571445</v>
      </c>
      <c r="G71" s="434">
        <v>9022.7070000000003</v>
      </c>
      <c r="H71" s="434">
        <v>9989.425607142859</v>
      </c>
      <c r="I71" s="434">
        <v>10238.86285714286</v>
      </c>
      <c r="J71" s="434">
        <v>10580.158285714288</v>
      </c>
      <c r="K71" s="434">
        <v>10238.86285714286</v>
      </c>
      <c r="L71" s="434">
        <v>10580.158285714288</v>
      </c>
      <c r="M71" s="434">
        <v>10580.158285714288</v>
      </c>
      <c r="N71" s="434">
        <v>10238.86285714286</v>
      </c>
      <c r="O71" s="434">
        <v>10580.158285714288</v>
      </c>
      <c r="P71" s="434">
        <v>10238.86285714286</v>
      </c>
      <c r="Q71" s="433">
        <v>10580.158285714288</v>
      </c>
      <c r="R71" s="554"/>
      <c r="S71" s="402" t="str">
        <f t="shared" si="2"/>
        <v>AG1200</v>
      </c>
      <c r="T71" s="466">
        <f t="shared" ref="T71:T78" si="36">F71</f>
        <v>9287.9398928571445</v>
      </c>
      <c r="U71" s="466">
        <f t="shared" ref="U71:AE78" si="37">T71+G71</f>
        <v>18310.646892857145</v>
      </c>
      <c r="V71" s="466">
        <f t="shared" si="37"/>
        <v>28300.072500000002</v>
      </c>
      <c r="W71" s="466">
        <f t="shared" si="37"/>
        <v>38538.935357142866</v>
      </c>
      <c r="X71" s="466">
        <f t="shared" si="37"/>
        <v>49119.093642857151</v>
      </c>
      <c r="Y71" s="466">
        <f t="shared" si="37"/>
        <v>59357.956500000015</v>
      </c>
      <c r="Z71" s="466">
        <f t="shared" si="37"/>
        <v>69938.114785714308</v>
      </c>
      <c r="AA71" s="466">
        <f t="shared" si="37"/>
        <v>80518.273071428601</v>
      </c>
      <c r="AB71" s="466">
        <f t="shared" si="37"/>
        <v>90757.135928571457</v>
      </c>
      <c r="AC71" s="466">
        <f t="shared" si="37"/>
        <v>101337.29421428575</v>
      </c>
      <c r="AD71" s="466">
        <f t="shared" si="37"/>
        <v>111576.15707142861</v>
      </c>
      <c r="AE71" s="467">
        <f t="shared" si="37"/>
        <v>122156.3153571429</v>
      </c>
      <c r="AF71" s="378"/>
      <c r="AG71" s="378"/>
      <c r="AH71" s="378"/>
      <c r="AI71" s="378"/>
      <c r="AJ71" s="378"/>
      <c r="AK71" s="378"/>
      <c r="AL71" s="378"/>
    </row>
    <row r="72" spans="1:47" s="9" customFormat="1" ht="14.4">
      <c r="A72" s="63"/>
      <c r="B72" s="6" t="s">
        <v>85</v>
      </c>
      <c r="C72" s="63"/>
      <c r="D72" s="193"/>
      <c r="E72" s="463" t="s">
        <v>86</v>
      </c>
      <c r="F72" s="434">
        <v>177.87625175424338</v>
      </c>
      <c r="G72" s="434">
        <v>229.98897011941384</v>
      </c>
      <c r="H72" s="434">
        <v>230.10926398084672</v>
      </c>
      <c r="I72" s="434">
        <v>239.54902200955581</v>
      </c>
      <c r="J72" s="434">
        <v>283.85869745108636</v>
      </c>
      <c r="K72" s="434">
        <v>556.13681850687522</v>
      </c>
      <c r="L72" s="434">
        <v>478.2962013880279</v>
      </c>
      <c r="M72" s="434">
        <v>103.68022418158517</v>
      </c>
      <c r="N72" s="434">
        <v>82.703345955249461</v>
      </c>
      <c r="O72" s="434">
        <v>387.81478285336249</v>
      </c>
      <c r="P72" s="434">
        <v>260.09397148569985</v>
      </c>
      <c r="Q72" s="433">
        <v>268.76377053522316</v>
      </c>
      <c r="R72" s="554"/>
      <c r="S72" s="402" t="str">
        <f t="shared" si="2"/>
        <v>AG1300</v>
      </c>
      <c r="T72" s="466">
        <f t="shared" si="36"/>
        <v>177.87625175424338</v>
      </c>
      <c r="U72" s="466">
        <f t="shared" si="37"/>
        <v>407.86522187365722</v>
      </c>
      <c r="V72" s="466">
        <f t="shared" si="37"/>
        <v>637.97448585450388</v>
      </c>
      <c r="W72" s="466">
        <f t="shared" si="37"/>
        <v>877.52350786405964</v>
      </c>
      <c r="X72" s="466">
        <f t="shared" si="37"/>
        <v>1161.3822053151459</v>
      </c>
      <c r="Y72" s="466">
        <f t="shared" si="37"/>
        <v>1717.5190238220212</v>
      </c>
      <c r="Z72" s="466">
        <f t="shared" si="37"/>
        <v>2195.815225210049</v>
      </c>
      <c r="AA72" s="466">
        <f t="shared" si="37"/>
        <v>2299.4954493916343</v>
      </c>
      <c r="AB72" s="466">
        <f t="shared" si="37"/>
        <v>2382.1987953468838</v>
      </c>
      <c r="AC72" s="466">
        <f t="shared" si="37"/>
        <v>2770.0135782002462</v>
      </c>
      <c r="AD72" s="466">
        <f t="shared" si="37"/>
        <v>3030.1075496859462</v>
      </c>
      <c r="AE72" s="467">
        <f t="shared" si="37"/>
        <v>3298.8713202211693</v>
      </c>
      <c r="AF72" s="378"/>
      <c r="AG72" s="378"/>
      <c r="AH72" s="378"/>
      <c r="AI72" s="378"/>
      <c r="AJ72" s="378"/>
      <c r="AK72" s="378"/>
      <c r="AL72" s="378"/>
    </row>
    <row r="73" spans="1:47" s="9" customFormat="1" ht="14.4">
      <c r="A73" s="63"/>
      <c r="B73" s="6" t="s">
        <v>87</v>
      </c>
      <c r="C73" s="63"/>
      <c r="D73" s="193"/>
      <c r="E73" s="463" t="s">
        <v>88</v>
      </c>
      <c r="F73" s="434">
        <v>655.34734134670316</v>
      </c>
      <c r="G73" s="434">
        <v>0</v>
      </c>
      <c r="H73" s="434">
        <v>219.50198716425902</v>
      </c>
      <c r="I73" s="434">
        <v>602.49899554758031</v>
      </c>
      <c r="J73" s="434">
        <v>0</v>
      </c>
      <c r="K73" s="434">
        <v>447.42504880512485</v>
      </c>
      <c r="L73" s="434">
        <v>0</v>
      </c>
      <c r="M73" s="434">
        <v>278.96619925114197</v>
      </c>
      <c r="N73" s="434">
        <v>427.45894320137677</v>
      </c>
      <c r="O73" s="434">
        <v>527.94542521508163</v>
      </c>
      <c r="P73" s="434">
        <v>0</v>
      </c>
      <c r="Q73" s="433">
        <v>0</v>
      </c>
      <c r="R73" s="554"/>
      <c r="S73" s="402" t="str">
        <f>B73</f>
        <v>AG1310</v>
      </c>
      <c r="T73" s="466">
        <f t="shared" si="36"/>
        <v>655.34734134670316</v>
      </c>
      <c r="U73" s="466">
        <f t="shared" si="37"/>
        <v>655.34734134670316</v>
      </c>
      <c r="V73" s="466">
        <f t="shared" si="37"/>
        <v>874.84932851096221</v>
      </c>
      <c r="W73" s="466">
        <f t="shared" si="37"/>
        <v>1477.3483240585424</v>
      </c>
      <c r="X73" s="466">
        <f t="shared" si="37"/>
        <v>1477.3483240585424</v>
      </c>
      <c r="Y73" s="466">
        <f t="shared" si="37"/>
        <v>1924.7733728636672</v>
      </c>
      <c r="Z73" s="466">
        <f t="shared" si="37"/>
        <v>1924.7733728636672</v>
      </c>
      <c r="AA73" s="466">
        <f t="shared" si="37"/>
        <v>2203.7395721148091</v>
      </c>
      <c r="AB73" s="466">
        <f t="shared" si="37"/>
        <v>2631.1985153161859</v>
      </c>
      <c r="AC73" s="466">
        <f t="shared" si="37"/>
        <v>3159.1439405312676</v>
      </c>
      <c r="AD73" s="466">
        <f t="shared" si="37"/>
        <v>3159.1439405312676</v>
      </c>
      <c r="AE73" s="467">
        <f t="shared" si="37"/>
        <v>3159.1439405312676</v>
      </c>
      <c r="AF73" s="378"/>
      <c r="AG73" s="378"/>
      <c r="AH73" s="378"/>
      <c r="AI73" s="378"/>
      <c r="AJ73" s="378"/>
      <c r="AK73" s="378"/>
      <c r="AL73" s="378"/>
    </row>
    <row r="74" spans="1:47" s="9" customFormat="1" ht="14.4">
      <c r="A74" s="63"/>
      <c r="B74" s="6" t="s">
        <v>89</v>
      </c>
      <c r="C74" s="63"/>
      <c r="D74" s="193"/>
      <c r="E74" s="463" t="s">
        <v>90</v>
      </c>
      <c r="F74" s="434">
        <v>83.558035821385744</v>
      </c>
      <c r="G74" s="434">
        <v>243.40249931246609</v>
      </c>
      <c r="H74" s="434">
        <v>186.50157040154178</v>
      </c>
      <c r="I74" s="434">
        <v>103.24839452335455</v>
      </c>
      <c r="J74" s="434">
        <v>140.54889735050688</v>
      </c>
      <c r="K74" s="434">
        <v>175.13885702463602</v>
      </c>
      <c r="L74" s="434">
        <v>350.42185085987438</v>
      </c>
      <c r="M74" s="434">
        <v>121.81149491284762</v>
      </c>
      <c r="N74" s="434">
        <v>79.031752151463024</v>
      </c>
      <c r="O74" s="434">
        <v>212.24693122910116</v>
      </c>
      <c r="P74" s="434">
        <v>316.96810417245354</v>
      </c>
      <c r="Q74" s="433">
        <v>327.53370764486863</v>
      </c>
      <c r="R74" s="554"/>
      <c r="S74" s="402" t="str">
        <f>B74</f>
        <v>AG1320</v>
      </c>
      <c r="T74" s="466">
        <f t="shared" si="36"/>
        <v>83.558035821385744</v>
      </c>
      <c r="U74" s="466">
        <f t="shared" si="37"/>
        <v>326.96053513385186</v>
      </c>
      <c r="V74" s="466">
        <f t="shared" si="37"/>
        <v>513.46210553539368</v>
      </c>
      <c r="W74" s="466">
        <f t="shared" si="37"/>
        <v>616.71050005874827</v>
      </c>
      <c r="X74" s="466">
        <f t="shared" si="37"/>
        <v>757.25939740925514</v>
      </c>
      <c r="Y74" s="466">
        <f t="shared" si="37"/>
        <v>932.39825443389122</v>
      </c>
      <c r="Z74" s="466">
        <f t="shared" si="37"/>
        <v>1282.8201052937657</v>
      </c>
      <c r="AA74" s="466">
        <f t="shared" si="37"/>
        <v>1404.6316002066133</v>
      </c>
      <c r="AB74" s="466">
        <f t="shared" si="37"/>
        <v>1483.6633523580763</v>
      </c>
      <c r="AC74" s="466">
        <f t="shared" si="37"/>
        <v>1695.9102835871774</v>
      </c>
      <c r="AD74" s="466">
        <f t="shared" si="37"/>
        <v>2012.8783877596311</v>
      </c>
      <c r="AE74" s="467">
        <f t="shared" si="37"/>
        <v>2340.4120954044997</v>
      </c>
      <c r="AF74" s="378"/>
      <c r="AG74" s="378"/>
      <c r="AH74" s="378"/>
      <c r="AI74" s="378"/>
      <c r="AJ74" s="378"/>
      <c r="AK74" s="378"/>
      <c r="AL74" s="378"/>
    </row>
    <row r="75" spans="1:47" s="9" customFormat="1" ht="14.4">
      <c r="A75" s="63"/>
      <c r="B75" s="6" t="s">
        <v>91</v>
      </c>
      <c r="C75" s="63"/>
      <c r="D75" s="193"/>
      <c r="E75" s="463" t="s">
        <v>92</v>
      </c>
      <c r="F75" s="434">
        <v>276.49600000000004</v>
      </c>
      <c r="G75" s="434">
        <v>249.97500000000002</v>
      </c>
      <c r="H75" s="434">
        <v>274.02100000000002</v>
      </c>
      <c r="I75" s="434">
        <v>394.94400000000007</v>
      </c>
      <c r="J75" s="434">
        <v>405.54800000000006</v>
      </c>
      <c r="K75" s="434">
        <v>261.64600000000002</v>
      </c>
      <c r="L75" s="434">
        <v>410.10200000000003</v>
      </c>
      <c r="M75" s="434">
        <v>423.74200000000008</v>
      </c>
      <c r="N75" s="434">
        <v>426.56900000000007</v>
      </c>
      <c r="O75" s="434">
        <v>410.49800000000005</v>
      </c>
      <c r="P75" s="434">
        <v>410.49800000000005</v>
      </c>
      <c r="Q75" s="433">
        <v>410.49800000000005</v>
      </c>
      <c r="R75" s="554"/>
      <c r="S75" s="402" t="str">
        <f t="shared" si="2"/>
        <v>AG1400</v>
      </c>
      <c r="T75" s="466">
        <f t="shared" si="36"/>
        <v>276.49600000000004</v>
      </c>
      <c r="U75" s="466">
        <f t="shared" si="37"/>
        <v>526.471</v>
      </c>
      <c r="V75" s="466">
        <f t="shared" si="37"/>
        <v>800.49199999999996</v>
      </c>
      <c r="W75" s="466">
        <f t="shared" si="37"/>
        <v>1195.4360000000001</v>
      </c>
      <c r="X75" s="466">
        <f t="shared" si="37"/>
        <v>1600.9840000000002</v>
      </c>
      <c r="Y75" s="466">
        <f t="shared" si="37"/>
        <v>1862.63</v>
      </c>
      <c r="Z75" s="466">
        <f t="shared" si="37"/>
        <v>2272.732</v>
      </c>
      <c r="AA75" s="466">
        <f t="shared" si="37"/>
        <v>2696.4740000000002</v>
      </c>
      <c r="AB75" s="466">
        <f t="shared" si="37"/>
        <v>3123.0430000000001</v>
      </c>
      <c r="AC75" s="466">
        <f t="shared" si="37"/>
        <v>3533.5410000000002</v>
      </c>
      <c r="AD75" s="466">
        <f t="shared" si="37"/>
        <v>3944.0390000000002</v>
      </c>
      <c r="AE75" s="467">
        <f t="shared" si="37"/>
        <v>4354.5370000000003</v>
      </c>
      <c r="AF75" s="378"/>
      <c r="AG75" s="378"/>
      <c r="AH75" s="378"/>
      <c r="AI75" s="378"/>
      <c r="AJ75" s="378"/>
      <c r="AK75" s="378"/>
      <c r="AL75" s="378"/>
    </row>
    <row r="76" spans="1:47" s="9" customFormat="1" ht="14.4">
      <c r="A76" s="63"/>
      <c r="B76" s="6" t="s">
        <v>93</v>
      </c>
      <c r="C76" s="63"/>
      <c r="D76" s="193"/>
      <c r="E76" s="463" t="s">
        <v>94</v>
      </c>
      <c r="F76" s="434">
        <v>0</v>
      </c>
      <c r="G76" s="434">
        <v>0</v>
      </c>
      <c r="H76" s="434">
        <v>0</v>
      </c>
      <c r="I76" s="434">
        <v>0</v>
      </c>
      <c r="J76" s="434">
        <v>0</v>
      </c>
      <c r="K76" s="434">
        <v>0</v>
      </c>
      <c r="L76" s="434">
        <v>0</v>
      </c>
      <c r="M76" s="434">
        <v>0</v>
      </c>
      <c r="N76" s="434">
        <v>0</v>
      </c>
      <c r="O76" s="434">
        <v>0</v>
      </c>
      <c r="P76" s="434">
        <v>0</v>
      </c>
      <c r="Q76" s="433">
        <v>517.5</v>
      </c>
      <c r="R76" s="554"/>
      <c r="S76" s="402" t="str">
        <f t="shared" si="2"/>
        <v>AG1500</v>
      </c>
      <c r="T76" s="466">
        <f t="shared" si="36"/>
        <v>0</v>
      </c>
      <c r="U76" s="466">
        <f t="shared" si="37"/>
        <v>0</v>
      </c>
      <c r="V76" s="466">
        <f t="shared" si="37"/>
        <v>0</v>
      </c>
      <c r="W76" s="466">
        <f t="shared" si="37"/>
        <v>0</v>
      </c>
      <c r="X76" s="466">
        <f t="shared" si="37"/>
        <v>0</v>
      </c>
      <c r="Y76" s="466">
        <f t="shared" si="37"/>
        <v>0</v>
      </c>
      <c r="Z76" s="466">
        <f t="shared" si="37"/>
        <v>0</v>
      </c>
      <c r="AA76" s="466">
        <f t="shared" si="37"/>
        <v>0</v>
      </c>
      <c r="AB76" s="466">
        <f t="shared" si="37"/>
        <v>0</v>
      </c>
      <c r="AC76" s="466">
        <f t="shared" si="37"/>
        <v>0</v>
      </c>
      <c r="AD76" s="466">
        <f t="shared" si="37"/>
        <v>0</v>
      </c>
      <c r="AE76" s="467">
        <f t="shared" si="37"/>
        <v>517.5</v>
      </c>
      <c r="AF76" s="378"/>
      <c r="AG76" s="378"/>
      <c r="AH76" s="378"/>
      <c r="AI76" s="378"/>
      <c r="AJ76" s="378"/>
      <c r="AK76" s="378"/>
      <c r="AL76" s="378"/>
    </row>
    <row r="77" spans="1:47" s="9" customFormat="1" ht="14.4">
      <c r="A77" s="63"/>
      <c r="B77" s="6" t="s">
        <v>95</v>
      </c>
      <c r="C77" s="63"/>
      <c r="D77" s="193"/>
      <c r="E77" s="463" t="s">
        <v>96</v>
      </c>
      <c r="F77" s="434">
        <v>249.31</v>
      </c>
      <c r="G77" s="434">
        <v>899.81</v>
      </c>
      <c r="H77" s="434">
        <v>393.64</v>
      </c>
      <c r="I77" s="434">
        <v>839.75</v>
      </c>
      <c r="J77" s="434">
        <v>1119.77</v>
      </c>
      <c r="K77" s="434">
        <v>1612.02</v>
      </c>
      <c r="L77" s="434">
        <v>521.07000000000005</v>
      </c>
      <c r="M77" s="434">
        <v>1101.42</v>
      </c>
      <c r="N77" s="434">
        <v>1376.55</v>
      </c>
      <c r="O77" s="434">
        <v>286.14999999999998</v>
      </c>
      <c r="P77" s="434">
        <v>286.14999999999998</v>
      </c>
      <c r="Q77" s="433">
        <v>286.14999999999998</v>
      </c>
      <c r="R77" s="554"/>
      <c r="S77" s="402" t="str">
        <f t="shared" si="2"/>
        <v>AG1550</v>
      </c>
      <c r="T77" s="466">
        <f>F77</f>
        <v>249.31</v>
      </c>
      <c r="U77" s="466">
        <f t="shared" si="37"/>
        <v>1149.1199999999999</v>
      </c>
      <c r="V77" s="466">
        <f t="shared" si="37"/>
        <v>1542.7599999999998</v>
      </c>
      <c r="W77" s="466">
        <f t="shared" si="37"/>
        <v>2382.5099999999998</v>
      </c>
      <c r="X77" s="466">
        <f t="shared" si="37"/>
        <v>3502.2799999999997</v>
      </c>
      <c r="Y77" s="466">
        <f t="shared" si="37"/>
        <v>5114.2999999999993</v>
      </c>
      <c r="Z77" s="466">
        <f t="shared" si="37"/>
        <v>5635.369999999999</v>
      </c>
      <c r="AA77" s="466">
        <f t="shared" si="37"/>
        <v>6736.7899999999991</v>
      </c>
      <c r="AB77" s="466">
        <f t="shared" si="37"/>
        <v>8113.3399999999992</v>
      </c>
      <c r="AC77" s="466">
        <f t="shared" si="37"/>
        <v>8399.49</v>
      </c>
      <c r="AD77" s="466">
        <f t="shared" si="37"/>
        <v>8685.64</v>
      </c>
      <c r="AE77" s="467">
        <f t="shared" si="37"/>
        <v>8971.7899999999991</v>
      </c>
      <c r="AF77" s="378"/>
      <c r="AG77" s="378"/>
      <c r="AH77" s="378"/>
      <c r="AI77" s="378"/>
      <c r="AJ77" s="378"/>
      <c r="AK77" s="378"/>
      <c r="AL77" s="378"/>
    </row>
    <row r="78" spans="1:47" s="9" customFormat="1" ht="14.4">
      <c r="A78" s="63"/>
      <c r="B78" s="6" t="s">
        <v>97</v>
      </c>
      <c r="C78" s="63"/>
      <c r="D78" s="193"/>
      <c r="E78" s="463" t="s">
        <v>98</v>
      </c>
      <c r="F78" s="434">
        <v>2024.5528839670592</v>
      </c>
      <c r="G78" s="434">
        <v>1410.0788910398956</v>
      </c>
      <c r="H78" s="434">
        <v>1477.0354509892552</v>
      </c>
      <c r="I78" s="434">
        <v>1524.2088855014022</v>
      </c>
      <c r="J78" s="434">
        <v>1454.4070273782906</v>
      </c>
      <c r="K78" s="434">
        <v>1270.4266600981325</v>
      </c>
      <c r="L78" s="434">
        <v>2391.9380924914526</v>
      </c>
      <c r="M78" s="434">
        <v>1522.5300467560121</v>
      </c>
      <c r="N78" s="434">
        <v>1283.5814953528404</v>
      </c>
      <c r="O78" s="434">
        <v>1099.2346342053359</v>
      </c>
      <c r="P78" s="434">
        <v>1212.2390030876709</v>
      </c>
      <c r="Q78" s="433">
        <v>1252.64696985726</v>
      </c>
      <c r="R78" s="554"/>
      <c r="S78" s="402" t="str">
        <f t="shared" si="2"/>
        <v>AG1600</v>
      </c>
      <c r="T78" s="466">
        <f t="shared" si="36"/>
        <v>2024.5528839670592</v>
      </c>
      <c r="U78" s="466">
        <f t="shared" si="37"/>
        <v>3434.6317750069547</v>
      </c>
      <c r="V78" s="466">
        <f t="shared" si="37"/>
        <v>4911.6672259962097</v>
      </c>
      <c r="W78" s="466">
        <f t="shared" si="37"/>
        <v>6435.8761114976114</v>
      </c>
      <c r="X78" s="466">
        <f t="shared" si="37"/>
        <v>7890.2831388759023</v>
      </c>
      <c r="Y78" s="466">
        <f t="shared" si="37"/>
        <v>9160.7097989740341</v>
      </c>
      <c r="Z78" s="466">
        <f t="shared" si="37"/>
        <v>11552.647891465487</v>
      </c>
      <c r="AA78" s="466">
        <f t="shared" si="37"/>
        <v>13075.177938221499</v>
      </c>
      <c r="AB78" s="466">
        <f t="shared" si="37"/>
        <v>14358.75943357434</v>
      </c>
      <c r="AC78" s="466">
        <f t="shared" si="37"/>
        <v>15457.994067779675</v>
      </c>
      <c r="AD78" s="466">
        <f t="shared" si="37"/>
        <v>16670.233070867347</v>
      </c>
      <c r="AE78" s="467">
        <f t="shared" si="37"/>
        <v>17922.880040724609</v>
      </c>
      <c r="AF78" s="378"/>
      <c r="AG78" s="378"/>
      <c r="AH78" s="378"/>
      <c r="AI78" s="378"/>
      <c r="AJ78" s="378"/>
      <c r="AK78" s="378"/>
      <c r="AL78" s="378"/>
    </row>
    <row r="79" spans="1:47" s="9" customFormat="1" ht="14.4">
      <c r="A79" s="63"/>
      <c r="B79" s="6"/>
      <c r="C79" s="63"/>
      <c r="D79" s="193"/>
      <c r="E79" s="463"/>
      <c r="F79" s="464"/>
      <c r="G79" s="464">
        <v>0</v>
      </c>
      <c r="H79" s="464">
        <v>0</v>
      </c>
      <c r="I79" s="464">
        <v>0</v>
      </c>
      <c r="J79" s="464">
        <v>0</v>
      </c>
      <c r="K79" s="464">
        <v>0</v>
      </c>
      <c r="L79" s="464">
        <v>0</v>
      </c>
      <c r="M79" s="464">
        <v>0</v>
      </c>
      <c r="N79" s="464">
        <v>0</v>
      </c>
      <c r="O79" s="464">
        <v>0</v>
      </c>
      <c r="P79" s="464">
        <v>0</v>
      </c>
      <c r="Q79" s="464">
        <v>0</v>
      </c>
      <c r="R79" s="554"/>
      <c r="S79" s="402"/>
      <c r="T79" s="466"/>
      <c r="U79" s="466"/>
      <c r="V79" s="466"/>
      <c r="W79" s="466"/>
      <c r="X79" s="466"/>
      <c r="Y79" s="466"/>
      <c r="Z79" s="466"/>
      <c r="AA79" s="466"/>
      <c r="AB79" s="466"/>
      <c r="AC79" s="466"/>
      <c r="AD79" s="466"/>
      <c r="AE79" s="467"/>
      <c r="AF79" s="378"/>
      <c r="AG79" s="378"/>
      <c r="AH79" s="378"/>
      <c r="AI79" s="378"/>
      <c r="AJ79" s="378"/>
      <c r="AK79" s="378"/>
      <c r="AL79" s="378"/>
    </row>
    <row r="80" spans="1:47" s="9" customFormat="1" ht="14.4">
      <c r="A80" s="63"/>
      <c r="B80" s="6">
        <v>0</v>
      </c>
      <c r="C80" s="63"/>
      <c r="D80" s="197"/>
      <c r="E80" s="473"/>
      <c r="F80" s="474"/>
      <c r="G80" s="474"/>
      <c r="H80" s="474"/>
      <c r="I80" s="474"/>
      <c r="J80" s="474"/>
      <c r="K80" s="474"/>
      <c r="L80" s="474"/>
      <c r="M80" s="474"/>
      <c r="N80" s="474"/>
      <c r="O80" s="474"/>
      <c r="P80" s="474"/>
      <c r="Q80" s="474"/>
      <c r="R80" s="554"/>
      <c r="S80" s="402">
        <f t="shared" ref="S80:S151" si="38">B80</f>
        <v>0</v>
      </c>
      <c r="T80" s="475"/>
      <c r="U80" s="475"/>
      <c r="V80" s="475"/>
      <c r="W80" s="475"/>
      <c r="X80" s="475"/>
      <c r="Y80" s="475"/>
      <c r="Z80" s="475"/>
      <c r="AA80" s="475"/>
      <c r="AB80" s="475"/>
      <c r="AC80" s="475"/>
      <c r="AD80" s="475"/>
      <c r="AE80" s="476"/>
      <c r="AF80" s="378"/>
      <c r="AG80" s="378"/>
      <c r="AH80" s="378"/>
      <c r="AI80" s="378"/>
      <c r="AJ80" s="378"/>
      <c r="AK80" s="378"/>
      <c r="AL80" s="378"/>
    </row>
    <row r="81" spans="1:51" s="95" customFormat="1" ht="14.4">
      <c r="A81" s="98"/>
      <c r="B81" s="6" t="s">
        <v>99</v>
      </c>
      <c r="C81" s="98"/>
      <c r="D81" s="201"/>
      <c r="E81" s="471" t="s">
        <v>100</v>
      </c>
      <c r="F81" s="477">
        <f t="shared" ref="F81:G81" si="39">SUM(F71:F79)</f>
        <v>12755.080405746536</v>
      </c>
      <c r="G81" s="477">
        <f t="shared" si="39"/>
        <v>12055.962360471774</v>
      </c>
      <c r="H81" s="477">
        <f t="shared" ref="H81:Q81" si="40">SUM(H71:H79)</f>
        <v>12770.234879678763</v>
      </c>
      <c r="I81" s="477">
        <f t="shared" si="40"/>
        <v>13943.062154724752</v>
      </c>
      <c r="J81" s="477">
        <f t="shared" si="40"/>
        <v>13984.290907894174</v>
      </c>
      <c r="K81" s="477">
        <f t="shared" si="40"/>
        <v>14561.65624157763</v>
      </c>
      <c r="L81" s="477">
        <f t="shared" si="40"/>
        <v>14731.986430453644</v>
      </c>
      <c r="M81" s="477">
        <f t="shared" si="40"/>
        <v>14132.308250815877</v>
      </c>
      <c r="N81" s="477">
        <f t="shared" si="40"/>
        <v>13914.757393803788</v>
      </c>
      <c r="O81" s="477">
        <f t="shared" si="40"/>
        <v>13504.048059217166</v>
      </c>
      <c r="P81" s="477">
        <f t="shared" si="40"/>
        <v>12724.811935888683</v>
      </c>
      <c r="Q81" s="477">
        <f t="shared" si="40"/>
        <v>13643.250733751638</v>
      </c>
      <c r="R81" s="556"/>
      <c r="S81" s="402" t="str">
        <f t="shared" si="38"/>
        <v>AG1700</v>
      </c>
      <c r="T81" s="477">
        <f t="shared" ref="T81:AE81" si="41">SUM(T71:T79)</f>
        <v>12755.080405746536</v>
      </c>
      <c r="U81" s="477">
        <f t="shared" si="41"/>
        <v>24811.04276621831</v>
      </c>
      <c r="V81" s="477">
        <f t="shared" si="41"/>
        <v>37581.277645897069</v>
      </c>
      <c r="W81" s="477">
        <f t="shared" si="41"/>
        <v>51524.339800621834</v>
      </c>
      <c r="X81" s="477">
        <f t="shared" si="41"/>
        <v>65508.630708515986</v>
      </c>
      <c r="Y81" s="477">
        <f t="shared" si="41"/>
        <v>80070.286950093636</v>
      </c>
      <c r="Z81" s="477">
        <f t="shared" si="41"/>
        <v>94802.273380547282</v>
      </c>
      <c r="AA81" s="477">
        <f t="shared" si="41"/>
        <v>108934.58163136315</v>
      </c>
      <c r="AB81" s="477">
        <f t="shared" si="41"/>
        <v>122849.33902516693</v>
      </c>
      <c r="AC81" s="477">
        <f t="shared" si="41"/>
        <v>136353.38708438413</v>
      </c>
      <c r="AD81" s="477">
        <f t="shared" si="41"/>
        <v>149078.19902027279</v>
      </c>
      <c r="AE81" s="472">
        <f t="shared" si="41"/>
        <v>162721.44975402448</v>
      </c>
      <c r="AF81" s="421"/>
      <c r="AG81" s="421"/>
      <c r="AH81" s="421"/>
      <c r="AI81" s="421"/>
      <c r="AJ81" s="421"/>
      <c r="AK81" s="421"/>
      <c r="AL81" s="421"/>
    </row>
    <row r="82" spans="1:51" s="9" customFormat="1" ht="14.4">
      <c r="A82" s="63"/>
      <c r="B82" s="6"/>
      <c r="C82" s="63"/>
      <c r="D82" s="197"/>
      <c r="E82" s="478"/>
      <c r="F82" s="474"/>
      <c r="G82" s="474"/>
      <c r="H82" s="474"/>
      <c r="I82" s="474"/>
      <c r="J82" s="474"/>
      <c r="K82" s="474"/>
      <c r="L82" s="474"/>
      <c r="M82" s="474"/>
      <c r="N82" s="474"/>
      <c r="O82" s="474"/>
      <c r="P82" s="474"/>
      <c r="Q82" s="474"/>
      <c r="R82" s="554"/>
      <c r="S82" s="402"/>
      <c r="T82" s="475"/>
      <c r="U82" s="475"/>
      <c r="V82" s="475"/>
      <c r="W82" s="475"/>
      <c r="X82" s="475"/>
      <c r="Y82" s="475"/>
      <c r="Z82" s="475"/>
      <c r="AA82" s="475"/>
      <c r="AB82" s="475"/>
      <c r="AC82" s="475"/>
      <c r="AD82" s="475"/>
      <c r="AE82" s="476"/>
      <c r="AF82" s="378"/>
      <c r="AG82" s="378"/>
      <c r="AH82" s="378"/>
      <c r="AI82" s="378"/>
      <c r="AJ82" s="378"/>
      <c r="AK82" s="378"/>
      <c r="AL82" s="378"/>
    </row>
    <row r="83" spans="1:51" s="9" customFormat="1" ht="14.4">
      <c r="A83" s="63"/>
      <c r="B83" s="6"/>
      <c r="C83" s="63"/>
      <c r="D83" s="193"/>
      <c r="E83" s="479"/>
      <c r="F83" s="464"/>
      <c r="G83" s="464"/>
      <c r="H83" s="464"/>
      <c r="I83" s="464"/>
      <c r="J83" s="464"/>
      <c r="K83" s="464"/>
      <c r="L83" s="464"/>
      <c r="M83" s="464"/>
      <c r="N83" s="464"/>
      <c r="O83" s="464"/>
      <c r="P83" s="464"/>
      <c r="Q83" s="464"/>
      <c r="R83" s="554"/>
      <c r="S83" s="402"/>
      <c r="T83" s="466"/>
      <c r="U83" s="466"/>
      <c r="V83" s="466"/>
      <c r="W83" s="466"/>
      <c r="X83" s="466"/>
      <c r="Y83" s="466"/>
      <c r="Z83" s="466"/>
      <c r="AA83" s="466"/>
      <c r="AB83" s="466"/>
      <c r="AC83" s="466"/>
      <c r="AD83" s="466"/>
      <c r="AE83" s="467"/>
      <c r="AF83" s="378"/>
      <c r="AG83" s="378"/>
      <c r="AH83" s="378"/>
      <c r="AI83" s="378"/>
      <c r="AJ83" s="378"/>
      <c r="AK83" s="378"/>
      <c r="AL83" s="378"/>
    </row>
    <row r="84" spans="1:51" s="9" customFormat="1" ht="14.4">
      <c r="A84" s="63"/>
      <c r="B84" s="6" t="s">
        <v>101</v>
      </c>
      <c r="C84" s="63"/>
      <c r="D84" s="193"/>
      <c r="E84" s="463" t="s">
        <v>102</v>
      </c>
      <c r="F84" s="434">
        <v>188.04</v>
      </c>
      <c r="G84" s="434">
        <v>177.59</v>
      </c>
      <c r="H84" s="434">
        <v>204.39</v>
      </c>
      <c r="I84" s="434">
        <v>178.16</v>
      </c>
      <c r="J84" s="434">
        <v>166.31</v>
      </c>
      <c r="K84" s="434">
        <v>196.27</v>
      </c>
      <c r="L84" s="434">
        <v>62.5</v>
      </c>
      <c r="M84" s="434">
        <v>169.29</v>
      </c>
      <c r="N84" s="434">
        <v>157.15</v>
      </c>
      <c r="O84" s="434">
        <v>183.52</v>
      </c>
      <c r="P84" s="434">
        <v>183.52</v>
      </c>
      <c r="Q84" s="433">
        <v>183.52</v>
      </c>
      <c r="R84" s="554"/>
      <c r="S84" s="402" t="str">
        <f t="shared" si="38"/>
        <v>AG1800</v>
      </c>
      <c r="T84" s="466">
        <f t="shared" ref="T84:T92" si="42">F84</f>
        <v>188.04</v>
      </c>
      <c r="U84" s="466">
        <f t="shared" ref="U84:AE93" si="43">T84+G84</f>
        <v>365.63</v>
      </c>
      <c r="V84" s="466">
        <f t="shared" si="43"/>
        <v>570.02</v>
      </c>
      <c r="W84" s="466">
        <f t="shared" si="43"/>
        <v>748.18</v>
      </c>
      <c r="X84" s="466">
        <f t="shared" si="43"/>
        <v>914.49</v>
      </c>
      <c r="Y84" s="466">
        <f t="shared" si="43"/>
        <v>1110.76</v>
      </c>
      <c r="Z84" s="466">
        <f t="shared" si="43"/>
        <v>1173.26</v>
      </c>
      <c r="AA84" s="466">
        <f t="shared" si="43"/>
        <v>1342.55</v>
      </c>
      <c r="AB84" s="466">
        <f t="shared" si="43"/>
        <v>1499.7</v>
      </c>
      <c r="AC84" s="466">
        <f t="shared" si="43"/>
        <v>1683.22</v>
      </c>
      <c r="AD84" s="466">
        <f t="shared" si="43"/>
        <v>1866.74</v>
      </c>
      <c r="AE84" s="467">
        <f t="shared" si="43"/>
        <v>2050.2600000000002</v>
      </c>
      <c r="AF84" s="378"/>
      <c r="AG84" s="378"/>
      <c r="AH84" s="378"/>
      <c r="AI84" s="378"/>
      <c r="AJ84" s="378"/>
      <c r="AK84" s="378"/>
      <c r="AL84" s="378"/>
    </row>
    <row r="85" spans="1:51" s="9" customFormat="1" ht="14.4">
      <c r="A85" s="63"/>
      <c r="B85" s="6" t="s">
        <v>103</v>
      </c>
      <c r="C85" s="63"/>
      <c r="D85" s="193"/>
      <c r="E85" s="463" t="s">
        <v>104</v>
      </c>
      <c r="F85" s="434">
        <v>0</v>
      </c>
      <c r="G85" s="434">
        <v>0</v>
      </c>
      <c r="H85" s="434">
        <v>0</v>
      </c>
      <c r="I85" s="434">
        <v>0</v>
      </c>
      <c r="J85" s="434">
        <v>0</v>
      </c>
      <c r="K85" s="434">
        <v>0</v>
      </c>
      <c r="L85" s="434">
        <v>0</v>
      </c>
      <c r="M85" s="434">
        <v>0</v>
      </c>
      <c r="N85" s="434">
        <v>0</v>
      </c>
      <c r="O85" s="434">
        <v>0</v>
      </c>
      <c r="P85" s="434">
        <v>0</v>
      </c>
      <c r="Q85" s="433">
        <v>0</v>
      </c>
      <c r="R85" s="554"/>
      <c r="S85" s="402" t="str">
        <f t="shared" si="38"/>
        <v>AG1900</v>
      </c>
      <c r="T85" s="466">
        <f t="shared" si="42"/>
        <v>0</v>
      </c>
      <c r="U85" s="466">
        <f t="shared" si="43"/>
        <v>0</v>
      </c>
      <c r="V85" s="466">
        <f t="shared" si="43"/>
        <v>0</v>
      </c>
      <c r="W85" s="466">
        <f t="shared" si="43"/>
        <v>0</v>
      </c>
      <c r="X85" s="466">
        <f t="shared" si="43"/>
        <v>0</v>
      </c>
      <c r="Y85" s="466">
        <f t="shared" si="43"/>
        <v>0</v>
      </c>
      <c r="Z85" s="466">
        <f t="shared" si="43"/>
        <v>0</v>
      </c>
      <c r="AA85" s="466">
        <f t="shared" si="43"/>
        <v>0</v>
      </c>
      <c r="AB85" s="466">
        <f t="shared" si="43"/>
        <v>0</v>
      </c>
      <c r="AC85" s="466">
        <f t="shared" si="43"/>
        <v>0</v>
      </c>
      <c r="AD85" s="466">
        <f t="shared" si="43"/>
        <v>0</v>
      </c>
      <c r="AE85" s="467">
        <f t="shared" si="43"/>
        <v>0</v>
      </c>
      <c r="AF85" s="378"/>
      <c r="AG85" s="378"/>
      <c r="AH85" s="378"/>
      <c r="AI85" s="378"/>
      <c r="AJ85" s="378"/>
      <c r="AK85" s="378"/>
      <c r="AL85" s="378"/>
    </row>
    <row r="86" spans="1:51" s="9" customFormat="1" ht="14.4">
      <c r="A86" s="63"/>
      <c r="B86" s="6" t="s">
        <v>105</v>
      </c>
      <c r="C86" s="63"/>
      <c r="D86" s="193"/>
      <c r="E86" s="463" t="s">
        <v>106</v>
      </c>
      <c r="F86" s="434">
        <v>9050.5300000000007</v>
      </c>
      <c r="G86" s="434">
        <v>9050.5300000000007</v>
      </c>
      <c r="H86" s="434">
        <v>10266.52</v>
      </c>
      <c r="I86" s="434">
        <v>15389.49</v>
      </c>
      <c r="J86" s="434">
        <v>16365.09</v>
      </c>
      <c r="K86" s="434">
        <v>15007.85</v>
      </c>
      <c r="L86" s="434">
        <v>13823.28</v>
      </c>
      <c r="M86" s="434">
        <v>12831.14</v>
      </c>
      <c r="N86" s="434">
        <v>14274.33</v>
      </c>
      <c r="O86" s="434">
        <v>13050.53</v>
      </c>
      <c r="P86" s="434">
        <v>16551.656000000003</v>
      </c>
      <c r="Q86" s="433">
        <v>18632.656000000003</v>
      </c>
      <c r="R86" s="554"/>
      <c r="S86" s="402" t="str">
        <f t="shared" si="38"/>
        <v>AG2000</v>
      </c>
      <c r="T86" s="466">
        <f t="shared" si="42"/>
        <v>9050.5300000000007</v>
      </c>
      <c r="U86" s="466">
        <f t="shared" si="43"/>
        <v>18101.060000000001</v>
      </c>
      <c r="V86" s="466">
        <f t="shared" si="43"/>
        <v>28367.58</v>
      </c>
      <c r="W86" s="466">
        <f t="shared" si="43"/>
        <v>43757.07</v>
      </c>
      <c r="X86" s="466">
        <f t="shared" si="43"/>
        <v>60122.16</v>
      </c>
      <c r="Y86" s="466">
        <f t="shared" si="43"/>
        <v>75130.010000000009</v>
      </c>
      <c r="Z86" s="466">
        <f t="shared" si="43"/>
        <v>88953.290000000008</v>
      </c>
      <c r="AA86" s="466">
        <f t="shared" si="43"/>
        <v>101784.43000000001</v>
      </c>
      <c r="AB86" s="466">
        <f t="shared" si="43"/>
        <v>116058.76000000001</v>
      </c>
      <c r="AC86" s="466">
        <f t="shared" si="43"/>
        <v>129109.29000000001</v>
      </c>
      <c r="AD86" s="466">
        <f t="shared" si="43"/>
        <v>145660.946</v>
      </c>
      <c r="AE86" s="467">
        <f t="shared" si="43"/>
        <v>164293.60200000001</v>
      </c>
      <c r="AF86" s="378"/>
      <c r="AG86" s="378"/>
      <c r="AH86" s="378"/>
      <c r="AI86" s="378"/>
      <c r="AJ86" s="378"/>
      <c r="AK86" s="378"/>
      <c r="AL86" s="378"/>
    </row>
    <row r="87" spans="1:51" s="9" customFormat="1" ht="14.4">
      <c r="A87" s="63"/>
      <c r="B87" s="6" t="s">
        <v>107</v>
      </c>
      <c r="C87" s="63"/>
      <c r="D87" s="193"/>
      <c r="E87" s="463" t="s">
        <v>108</v>
      </c>
      <c r="F87" s="434">
        <v>119.69</v>
      </c>
      <c r="G87" s="434">
        <v>110.56</v>
      </c>
      <c r="H87" s="434">
        <v>144.29</v>
      </c>
      <c r="I87" s="434">
        <v>141.55000000000001</v>
      </c>
      <c r="J87" s="434">
        <v>109.62</v>
      </c>
      <c r="K87" s="434">
        <v>172.35</v>
      </c>
      <c r="L87" s="434">
        <v>126.67</v>
      </c>
      <c r="M87" s="434">
        <v>136.94000000000005</v>
      </c>
      <c r="N87" s="434">
        <v>158.46</v>
      </c>
      <c r="O87" s="434">
        <v>143.29</v>
      </c>
      <c r="P87" s="434">
        <v>143.29</v>
      </c>
      <c r="Q87" s="433">
        <v>143.29</v>
      </c>
      <c r="R87" s="554"/>
      <c r="S87" s="402" t="str">
        <f t="shared" si="38"/>
        <v>AG2100</v>
      </c>
      <c r="T87" s="466">
        <f t="shared" si="42"/>
        <v>119.69</v>
      </c>
      <c r="U87" s="466">
        <f t="shared" si="43"/>
        <v>230.25</v>
      </c>
      <c r="V87" s="466">
        <f t="shared" si="43"/>
        <v>374.53999999999996</v>
      </c>
      <c r="W87" s="466">
        <f t="shared" si="43"/>
        <v>516.08999999999992</v>
      </c>
      <c r="X87" s="466">
        <f t="shared" si="43"/>
        <v>625.70999999999992</v>
      </c>
      <c r="Y87" s="466">
        <f t="shared" si="43"/>
        <v>798.06</v>
      </c>
      <c r="Z87" s="466">
        <f t="shared" si="43"/>
        <v>924.7299999999999</v>
      </c>
      <c r="AA87" s="466">
        <f t="shared" si="43"/>
        <v>1061.67</v>
      </c>
      <c r="AB87" s="466">
        <f t="shared" si="43"/>
        <v>1220.1300000000001</v>
      </c>
      <c r="AC87" s="466">
        <f t="shared" si="43"/>
        <v>1363.42</v>
      </c>
      <c r="AD87" s="466">
        <f t="shared" si="43"/>
        <v>1506.71</v>
      </c>
      <c r="AE87" s="467">
        <f t="shared" si="43"/>
        <v>1650</v>
      </c>
      <c r="AF87" s="378"/>
      <c r="AG87" s="378"/>
      <c r="AH87" s="378"/>
      <c r="AI87" s="378"/>
      <c r="AJ87" s="378"/>
      <c r="AK87" s="378"/>
      <c r="AL87" s="378"/>
    </row>
    <row r="88" spans="1:51" s="9" customFormat="1" ht="14.4">
      <c r="A88" s="63"/>
      <c r="B88" s="6" t="s">
        <v>109</v>
      </c>
      <c r="C88" s="63"/>
      <c r="D88" s="193"/>
      <c r="E88" s="463" t="s">
        <v>110</v>
      </c>
      <c r="F88" s="434">
        <v>2083.3333333333335</v>
      </c>
      <c r="G88" s="434">
        <v>2083.3333333333335</v>
      </c>
      <c r="H88" s="434">
        <v>2083.3333333333335</v>
      </c>
      <c r="I88" s="434">
        <v>2083.3333333333335</v>
      </c>
      <c r="J88" s="434">
        <v>2083.3333333333335</v>
      </c>
      <c r="K88" s="434">
        <v>2083.3333333333335</v>
      </c>
      <c r="L88" s="434">
        <v>2083.3333333333335</v>
      </c>
      <c r="M88" s="434">
        <v>2083.3333333333335</v>
      </c>
      <c r="N88" s="434">
        <v>2083.3333333333335</v>
      </c>
      <c r="O88" s="434">
        <v>2083.3333333333335</v>
      </c>
      <c r="P88" s="434">
        <v>2083.3333333333335</v>
      </c>
      <c r="Q88" s="433">
        <v>2083.3333333333335</v>
      </c>
      <c r="R88" s="554"/>
      <c r="S88" s="402" t="str">
        <f t="shared" si="38"/>
        <v>AG2200</v>
      </c>
      <c r="T88" s="466">
        <f t="shared" si="42"/>
        <v>2083.3333333333335</v>
      </c>
      <c r="U88" s="466">
        <f t="shared" si="43"/>
        <v>4166.666666666667</v>
      </c>
      <c r="V88" s="466">
        <f t="shared" si="43"/>
        <v>6250</v>
      </c>
      <c r="W88" s="466">
        <f t="shared" si="43"/>
        <v>8333.3333333333339</v>
      </c>
      <c r="X88" s="466">
        <f t="shared" si="43"/>
        <v>10416.666666666668</v>
      </c>
      <c r="Y88" s="466">
        <f t="shared" si="43"/>
        <v>12500.000000000002</v>
      </c>
      <c r="Z88" s="466">
        <f t="shared" si="43"/>
        <v>14583.333333333336</v>
      </c>
      <c r="AA88" s="466">
        <f t="shared" si="43"/>
        <v>16666.666666666668</v>
      </c>
      <c r="AB88" s="466">
        <f t="shared" si="43"/>
        <v>18750</v>
      </c>
      <c r="AC88" s="466">
        <f t="shared" si="43"/>
        <v>20833.333333333332</v>
      </c>
      <c r="AD88" s="466">
        <f t="shared" si="43"/>
        <v>22916.666666666664</v>
      </c>
      <c r="AE88" s="467">
        <f t="shared" si="43"/>
        <v>24999.999999999996</v>
      </c>
      <c r="AF88" s="378"/>
      <c r="AG88" s="378"/>
      <c r="AH88" s="378"/>
      <c r="AI88" s="378"/>
      <c r="AJ88" s="378"/>
      <c r="AK88" s="378"/>
      <c r="AL88" s="378"/>
    </row>
    <row r="89" spans="1:51" s="9" customFormat="1" ht="14.4">
      <c r="A89" s="63"/>
      <c r="B89" s="6" t="s">
        <v>111</v>
      </c>
      <c r="C89" s="63"/>
      <c r="D89" s="193"/>
      <c r="E89" s="463" t="s">
        <v>112</v>
      </c>
      <c r="F89" s="434">
        <v>3550</v>
      </c>
      <c r="G89" s="434">
        <v>3900</v>
      </c>
      <c r="H89" s="434">
        <v>3550</v>
      </c>
      <c r="I89" s="434">
        <v>3550</v>
      </c>
      <c r="J89" s="434">
        <v>3550</v>
      </c>
      <c r="K89" s="434">
        <v>3550</v>
      </c>
      <c r="L89" s="434">
        <v>3550</v>
      </c>
      <c r="M89" s="434">
        <v>4150</v>
      </c>
      <c r="N89" s="434">
        <v>3550</v>
      </c>
      <c r="O89" s="434">
        <v>4250</v>
      </c>
      <c r="P89" s="434">
        <v>3550</v>
      </c>
      <c r="Q89" s="433">
        <v>3550</v>
      </c>
      <c r="R89" s="554"/>
      <c r="S89" s="402" t="str">
        <f t="shared" si="38"/>
        <v>AG2300</v>
      </c>
      <c r="T89" s="466">
        <f t="shared" si="42"/>
        <v>3550</v>
      </c>
      <c r="U89" s="466">
        <f t="shared" si="43"/>
        <v>7450</v>
      </c>
      <c r="V89" s="466">
        <f t="shared" si="43"/>
        <v>11000</v>
      </c>
      <c r="W89" s="466">
        <f t="shared" si="43"/>
        <v>14550</v>
      </c>
      <c r="X89" s="466">
        <f t="shared" si="43"/>
        <v>18100</v>
      </c>
      <c r="Y89" s="466">
        <f t="shared" si="43"/>
        <v>21650</v>
      </c>
      <c r="Z89" s="466">
        <f t="shared" si="43"/>
        <v>25200</v>
      </c>
      <c r="AA89" s="466">
        <f t="shared" si="43"/>
        <v>29350</v>
      </c>
      <c r="AB89" s="466">
        <f t="shared" si="43"/>
        <v>32900</v>
      </c>
      <c r="AC89" s="466">
        <f t="shared" si="43"/>
        <v>37150</v>
      </c>
      <c r="AD89" s="466">
        <f t="shared" si="43"/>
        <v>40700</v>
      </c>
      <c r="AE89" s="467">
        <f t="shared" si="43"/>
        <v>44250</v>
      </c>
      <c r="AF89" s="378"/>
      <c r="AG89" s="378"/>
      <c r="AH89" s="378"/>
      <c r="AI89" s="378"/>
      <c r="AJ89" s="378"/>
      <c r="AK89" s="378"/>
      <c r="AL89" s="378"/>
    </row>
    <row r="90" spans="1:51" s="9" customFormat="1" ht="14.4">
      <c r="A90" s="63"/>
      <c r="B90" s="6" t="s">
        <v>113</v>
      </c>
      <c r="C90" s="63"/>
      <c r="D90" s="193"/>
      <c r="E90" s="463" t="s">
        <v>46</v>
      </c>
      <c r="F90" s="434">
        <v>33765.279999999999</v>
      </c>
      <c r="G90" s="434">
        <v>35791.199999999997</v>
      </c>
      <c r="H90" s="434">
        <v>34778.239999999998</v>
      </c>
      <c r="I90" s="434">
        <v>34778.239999999998</v>
      </c>
      <c r="J90" s="434">
        <v>34778.239999999998</v>
      </c>
      <c r="K90" s="434">
        <v>34778.239999999998</v>
      </c>
      <c r="L90" s="434">
        <v>34778.239999999998</v>
      </c>
      <c r="M90" s="434">
        <v>34778.239999999998</v>
      </c>
      <c r="N90" s="434">
        <v>34778.239999999998</v>
      </c>
      <c r="O90" s="434">
        <v>34778.239999999998</v>
      </c>
      <c r="P90" s="434">
        <v>34778.239999999998</v>
      </c>
      <c r="Q90" s="433">
        <v>34778.239999999998</v>
      </c>
      <c r="R90" s="554"/>
      <c r="S90" s="402" t="str">
        <f t="shared" si="38"/>
        <v>AG2400</v>
      </c>
      <c r="T90" s="466">
        <f t="shared" si="42"/>
        <v>33765.279999999999</v>
      </c>
      <c r="U90" s="466">
        <f t="shared" si="43"/>
        <v>69556.479999999996</v>
      </c>
      <c r="V90" s="466">
        <f t="shared" si="43"/>
        <v>104334.72</v>
      </c>
      <c r="W90" s="466">
        <f t="shared" si="43"/>
        <v>139112.95999999999</v>
      </c>
      <c r="X90" s="466">
        <f t="shared" si="43"/>
        <v>173891.19999999998</v>
      </c>
      <c r="Y90" s="466">
        <f t="shared" si="43"/>
        <v>208669.43999999997</v>
      </c>
      <c r="Z90" s="466">
        <f t="shared" si="43"/>
        <v>243447.67999999996</v>
      </c>
      <c r="AA90" s="466">
        <f t="shared" si="43"/>
        <v>278225.91999999998</v>
      </c>
      <c r="AB90" s="466">
        <f t="shared" si="43"/>
        <v>313004.15999999997</v>
      </c>
      <c r="AC90" s="466">
        <f t="shared" si="43"/>
        <v>347782.39999999997</v>
      </c>
      <c r="AD90" s="466">
        <f t="shared" si="43"/>
        <v>382560.63999999996</v>
      </c>
      <c r="AE90" s="467">
        <f t="shared" si="43"/>
        <v>417338.87999999995</v>
      </c>
      <c r="AF90" s="378"/>
      <c r="AG90" s="378"/>
      <c r="AH90" s="378"/>
      <c r="AI90" s="378"/>
      <c r="AJ90" s="378"/>
      <c r="AK90" s="378"/>
      <c r="AL90" s="378"/>
    </row>
    <row r="91" spans="1:51" s="9" customFormat="1" ht="14.4">
      <c r="A91" s="63"/>
      <c r="B91" s="6" t="s">
        <v>114</v>
      </c>
      <c r="C91" s="63"/>
      <c r="D91" s="193"/>
      <c r="E91" s="463" t="s">
        <v>115</v>
      </c>
      <c r="F91" s="434">
        <v>1833.3370000000002</v>
      </c>
      <c r="G91" s="434">
        <v>1833.3370000000002</v>
      </c>
      <c r="H91" s="434">
        <v>1833.3370000000002</v>
      </c>
      <c r="I91" s="434">
        <v>1833.3370000000002</v>
      </c>
      <c r="J91" s="434">
        <v>1833.3370000000002</v>
      </c>
      <c r="K91" s="434">
        <v>1833.3370000000002</v>
      </c>
      <c r="L91" s="434">
        <v>1833.3370000000002</v>
      </c>
      <c r="M91" s="434">
        <v>1833.3370000000002</v>
      </c>
      <c r="N91" s="434">
        <v>1833.3370000000002</v>
      </c>
      <c r="O91" s="434">
        <v>1833.3370000000002</v>
      </c>
      <c r="P91" s="434">
        <v>1833.3370000000002</v>
      </c>
      <c r="Q91" s="433">
        <v>1833.3370000000002</v>
      </c>
      <c r="R91" s="554"/>
      <c r="S91" s="402" t="str">
        <f>B91</f>
        <v>AG2450</v>
      </c>
      <c r="T91" s="466">
        <f>F91</f>
        <v>1833.3370000000002</v>
      </c>
      <c r="U91" s="466">
        <f t="shared" si="43"/>
        <v>3666.6740000000004</v>
      </c>
      <c r="V91" s="466">
        <f t="shared" si="43"/>
        <v>5500.0110000000004</v>
      </c>
      <c r="W91" s="466">
        <f t="shared" si="43"/>
        <v>7333.3480000000009</v>
      </c>
      <c r="X91" s="466">
        <f t="shared" si="43"/>
        <v>9166.6850000000013</v>
      </c>
      <c r="Y91" s="466">
        <f t="shared" si="43"/>
        <v>11000.022000000001</v>
      </c>
      <c r="Z91" s="466">
        <f t="shared" si="43"/>
        <v>12833.359</v>
      </c>
      <c r="AA91" s="466">
        <f t="shared" si="43"/>
        <v>14666.696</v>
      </c>
      <c r="AB91" s="466">
        <f t="shared" si="43"/>
        <v>16500.032999999999</v>
      </c>
      <c r="AC91" s="466">
        <f t="shared" si="43"/>
        <v>18333.37</v>
      </c>
      <c r="AD91" s="466">
        <f t="shared" si="43"/>
        <v>20166.706999999999</v>
      </c>
      <c r="AE91" s="467">
        <f t="shared" si="43"/>
        <v>22000.043999999998</v>
      </c>
      <c r="AF91" s="378"/>
      <c r="AG91" s="378"/>
      <c r="AH91" s="378"/>
      <c r="AI91" s="378"/>
      <c r="AJ91" s="378"/>
      <c r="AK91" s="378"/>
      <c r="AL91" s="378"/>
    </row>
    <row r="92" spans="1:51" s="9" customFormat="1" ht="14.4">
      <c r="A92" s="63"/>
      <c r="B92" s="6" t="s">
        <v>116</v>
      </c>
      <c r="C92" s="63"/>
      <c r="D92" s="193"/>
      <c r="E92" s="463" t="s">
        <v>117</v>
      </c>
      <c r="F92" s="434">
        <v>0</v>
      </c>
      <c r="G92" s="434">
        <v>0</v>
      </c>
      <c r="H92" s="434">
        <v>0</v>
      </c>
      <c r="I92" s="434">
        <v>0</v>
      </c>
      <c r="J92" s="434">
        <v>932.79000000000008</v>
      </c>
      <c r="K92" s="434">
        <v>0</v>
      </c>
      <c r="L92" s="434">
        <v>0</v>
      </c>
      <c r="M92" s="434">
        <v>0</v>
      </c>
      <c r="N92" s="434">
        <v>567.21</v>
      </c>
      <c r="O92" s="434">
        <v>0</v>
      </c>
      <c r="P92" s="434">
        <v>0</v>
      </c>
      <c r="Q92" s="433">
        <v>0</v>
      </c>
      <c r="R92" s="554"/>
      <c r="S92" s="402" t="str">
        <f t="shared" si="38"/>
        <v>AG2500</v>
      </c>
      <c r="T92" s="466">
        <f t="shared" si="42"/>
        <v>0</v>
      </c>
      <c r="U92" s="466">
        <f t="shared" si="43"/>
        <v>0</v>
      </c>
      <c r="V92" s="466">
        <f t="shared" si="43"/>
        <v>0</v>
      </c>
      <c r="W92" s="466">
        <f t="shared" si="43"/>
        <v>0</v>
      </c>
      <c r="X92" s="466">
        <f t="shared" si="43"/>
        <v>932.79000000000008</v>
      </c>
      <c r="Y92" s="466">
        <f t="shared" si="43"/>
        <v>932.79000000000008</v>
      </c>
      <c r="Z92" s="466">
        <f t="shared" si="43"/>
        <v>932.79000000000008</v>
      </c>
      <c r="AA92" s="466">
        <f t="shared" si="43"/>
        <v>932.79000000000008</v>
      </c>
      <c r="AB92" s="466">
        <f t="shared" si="43"/>
        <v>1500</v>
      </c>
      <c r="AC92" s="466">
        <f t="shared" si="43"/>
        <v>1500</v>
      </c>
      <c r="AD92" s="466">
        <f t="shared" si="43"/>
        <v>1500</v>
      </c>
      <c r="AE92" s="467">
        <f t="shared" si="43"/>
        <v>1500</v>
      </c>
      <c r="AF92" s="378"/>
      <c r="AG92" s="378"/>
      <c r="AH92" s="378"/>
      <c r="AI92" s="378"/>
      <c r="AJ92" s="378"/>
      <c r="AK92" s="378"/>
      <c r="AL92" s="378"/>
    </row>
    <row r="93" spans="1:51" s="9" customFormat="1" ht="14.4">
      <c r="A93" s="63"/>
      <c r="B93" s="6" t="s">
        <v>118</v>
      </c>
      <c r="C93" s="63"/>
      <c r="D93" s="193"/>
      <c r="E93" s="479" t="s">
        <v>119</v>
      </c>
      <c r="F93" s="434">
        <v>0</v>
      </c>
      <c r="G93" s="434">
        <v>0</v>
      </c>
      <c r="H93" s="434">
        <v>0</v>
      </c>
      <c r="I93" s="434">
        <v>0</v>
      </c>
      <c r="J93" s="434">
        <v>0</v>
      </c>
      <c r="K93" s="434">
        <v>0</v>
      </c>
      <c r="L93" s="434">
        <v>0</v>
      </c>
      <c r="M93" s="434">
        <v>0</v>
      </c>
      <c r="N93" s="434">
        <v>0</v>
      </c>
      <c r="O93" s="434">
        <v>0</v>
      </c>
      <c r="P93" s="434">
        <v>0</v>
      </c>
      <c r="Q93" s="433">
        <v>0</v>
      </c>
      <c r="R93" s="554"/>
      <c r="S93" s="402" t="str">
        <f t="shared" si="38"/>
        <v>AG2700</v>
      </c>
      <c r="T93" s="466">
        <f>F93</f>
        <v>0</v>
      </c>
      <c r="U93" s="466">
        <f t="shared" si="43"/>
        <v>0</v>
      </c>
      <c r="V93" s="466">
        <f t="shared" si="43"/>
        <v>0</v>
      </c>
      <c r="W93" s="466">
        <f t="shared" si="43"/>
        <v>0</v>
      </c>
      <c r="X93" s="466">
        <f t="shared" si="43"/>
        <v>0</v>
      </c>
      <c r="Y93" s="466">
        <f t="shared" si="43"/>
        <v>0</v>
      </c>
      <c r="Z93" s="466">
        <f t="shared" si="43"/>
        <v>0</v>
      </c>
      <c r="AA93" s="466">
        <f t="shared" si="43"/>
        <v>0</v>
      </c>
      <c r="AB93" s="466">
        <f t="shared" si="43"/>
        <v>0</v>
      </c>
      <c r="AC93" s="466">
        <f t="shared" si="43"/>
        <v>0</v>
      </c>
      <c r="AD93" s="466">
        <f t="shared" si="43"/>
        <v>0</v>
      </c>
      <c r="AE93" s="467">
        <f t="shared" si="43"/>
        <v>0</v>
      </c>
      <c r="AF93" s="378"/>
      <c r="AG93" s="378"/>
      <c r="AH93" s="378"/>
      <c r="AI93" s="378"/>
      <c r="AJ93" s="378"/>
      <c r="AK93" s="378"/>
      <c r="AL93" s="378"/>
    </row>
    <row r="94" spans="1:51" s="9" customFormat="1">
      <c r="A94" s="74"/>
      <c r="B94" s="6"/>
      <c r="C94" s="74"/>
      <c r="D94" s="215"/>
      <c r="E94" s="406"/>
      <c r="F94" s="480"/>
      <c r="G94" s="480"/>
      <c r="H94" s="480"/>
      <c r="I94" s="480"/>
      <c r="J94" s="480"/>
      <c r="K94" s="480"/>
      <c r="L94" s="480"/>
      <c r="M94" s="480"/>
      <c r="N94" s="480"/>
      <c r="O94" s="480"/>
      <c r="P94" s="480"/>
      <c r="Q94" s="481"/>
      <c r="R94" s="555"/>
      <c r="S94" s="402"/>
      <c r="T94" s="481"/>
      <c r="U94" s="481"/>
      <c r="V94" s="481"/>
      <c r="W94" s="481"/>
      <c r="X94" s="481"/>
      <c r="Y94" s="481"/>
      <c r="Z94" s="481"/>
      <c r="AA94" s="481"/>
      <c r="AB94" s="481"/>
      <c r="AC94" s="481"/>
      <c r="AD94" s="481"/>
      <c r="AE94" s="480"/>
      <c r="AF94" s="410"/>
      <c r="AG94" s="410"/>
      <c r="AH94" s="410"/>
      <c r="AI94" s="410"/>
      <c r="AJ94" s="410"/>
      <c r="AK94" s="410"/>
      <c r="AL94" s="410"/>
      <c r="AM94" s="73"/>
      <c r="AN94" s="73"/>
      <c r="AO94" s="73"/>
      <c r="AP94" s="73"/>
      <c r="AQ94" s="73"/>
      <c r="AR94" s="73"/>
      <c r="AS94" s="73"/>
      <c r="AT94" s="73"/>
      <c r="AU94" s="73"/>
      <c r="AV94" s="73"/>
      <c r="AW94" s="73"/>
      <c r="AX94" s="73"/>
      <c r="AY94" s="73"/>
    </row>
    <row r="95" spans="1:51" s="9" customFormat="1">
      <c r="A95" s="74"/>
      <c r="B95" s="6">
        <v>0</v>
      </c>
      <c r="C95" s="74"/>
      <c r="D95" s="218"/>
      <c r="E95" s="482"/>
      <c r="F95" s="483"/>
      <c r="G95" s="483"/>
      <c r="H95" s="483"/>
      <c r="I95" s="483"/>
      <c r="J95" s="483"/>
      <c r="K95" s="483"/>
      <c r="L95" s="483"/>
      <c r="M95" s="483"/>
      <c r="N95" s="483"/>
      <c r="O95" s="483"/>
      <c r="P95" s="483"/>
      <c r="Q95" s="484"/>
      <c r="R95" s="555"/>
      <c r="S95" s="402">
        <f t="shared" si="38"/>
        <v>0</v>
      </c>
      <c r="T95" s="484"/>
      <c r="U95" s="484"/>
      <c r="V95" s="484"/>
      <c r="W95" s="484"/>
      <c r="X95" s="484"/>
      <c r="Y95" s="484"/>
      <c r="Z95" s="484"/>
      <c r="AA95" s="484"/>
      <c r="AB95" s="484"/>
      <c r="AC95" s="484"/>
      <c r="AD95" s="484"/>
      <c r="AE95" s="483"/>
      <c r="AF95" s="410"/>
      <c r="AG95" s="410"/>
      <c r="AH95" s="410"/>
      <c r="AI95" s="410"/>
      <c r="AJ95" s="410"/>
      <c r="AK95" s="410"/>
      <c r="AL95" s="410"/>
      <c r="AM95" s="73"/>
      <c r="AN95" s="73"/>
      <c r="AO95" s="73"/>
      <c r="AP95" s="73"/>
      <c r="AQ95" s="73"/>
      <c r="AR95" s="73"/>
      <c r="AS95" s="73"/>
      <c r="AT95" s="73"/>
      <c r="AU95" s="73"/>
      <c r="AV95" s="73"/>
      <c r="AW95" s="73"/>
      <c r="AX95" s="73"/>
      <c r="AY95" s="73"/>
    </row>
    <row r="96" spans="1:51" s="95" customFormat="1" ht="14.4">
      <c r="A96" s="98"/>
      <c r="B96" s="97" t="s">
        <v>120</v>
      </c>
      <c r="C96" s="98"/>
      <c r="D96" s="201"/>
      <c r="E96" s="471" t="s">
        <v>121</v>
      </c>
      <c r="F96" s="477">
        <f t="shared" ref="F96:G96" si="44">SUM(F84:F95)</f>
        <v>50590.210333333336</v>
      </c>
      <c r="G96" s="477">
        <f t="shared" si="44"/>
        <v>52946.550333333333</v>
      </c>
      <c r="H96" s="477">
        <f t="shared" ref="H96:Q96" si="45">SUM(H84:H95)</f>
        <v>52860.11033333333</v>
      </c>
      <c r="I96" s="477">
        <f t="shared" si="45"/>
        <v>57954.11033333333</v>
      </c>
      <c r="J96" s="477">
        <f t="shared" si="45"/>
        <v>59818.720333333331</v>
      </c>
      <c r="K96" s="477">
        <f t="shared" si="45"/>
        <v>57621.380333333334</v>
      </c>
      <c r="L96" s="477">
        <f t="shared" si="45"/>
        <v>56257.36033333333</v>
      </c>
      <c r="M96" s="477">
        <f t="shared" si="45"/>
        <v>55982.280333333329</v>
      </c>
      <c r="N96" s="477">
        <f t="shared" si="45"/>
        <v>57402.060333333327</v>
      </c>
      <c r="O96" s="477">
        <f t="shared" si="45"/>
        <v>56322.25033333333</v>
      </c>
      <c r="P96" s="477">
        <f t="shared" si="45"/>
        <v>59123.376333333334</v>
      </c>
      <c r="Q96" s="477">
        <f t="shared" si="45"/>
        <v>61204.376333333334</v>
      </c>
      <c r="R96" s="556"/>
      <c r="S96" s="419" t="str">
        <f t="shared" si="38"/>
        <v>AG2800</v>
      </c>
      <c r="T96" s="477">
        <f t="shared" ref="T96:AE96" si="46">SUM(T84:T95)</f>
        <v>50590.210333333336</v>
      </c>
      <c r="U96" s="477">
        <f t="shared" si="46"/>
        <v>103536.76066666667</v>
      </c>
      <c r="V96" s="477">
        <f t="shared" si="46"/>
        <v>156396.87099999998</v>
      </c>
      <c r="W96" s="477">
        <f t="shared" si="46"/>
        <v>214350.98133333333</v>
      </c>
      <c r="X96" s="477">
        <f t="shared" si="46"/>
        <v>274169.70166666666</v>
      </c>
      <c r="Y96" s="477">
        <f t="shared" si="46"/>
        <v>331791.08199999994</v>
      </c>
      <c r="Z96" s="477">
        <f t="shared" si="46"/>
        <v>388048.44233333331</v>
      </c>
      <c r="AA96" s="477">
        <f t="shared" si="46"/>
        <v>444030.72266666667</v>
      </c>
      <c r="AB96" s="477">
        <f t="shared" si="46"/>
        <v>501432.783</v>
      </c>
      <c r="AC96" s="477">
        <f t="shared" si="46"/>
        <v>557755.03333333333</v>
      </c>
      <c r="AD96" s="477">
        <f t="shared" si="46"/>
        <v>616878.40966666664</v>
      </c>
      <c r="AE96" s="472">
        <f t="shared" si="46"/>
        <v>678082.78599999996</v>
      </c>
      <c r="AF96" s="421"/>
      <c r="AG96" s="421"/>
      <c r="AH96" s="421"/>
      <c r="AI96" s="421"/>
      <c r="AJ96" s="421"/>
      <c r="AK96" s="421"/>
      <c r="AL96" s="421"/>
    </row>
    <row r="97" spans="1:51" s="9" customFormat="1">
      <c r="B97" s="6">
        <v>0</v>
      </c>
      <c r="D97" s="106"/>
      <c r="E97" s="460"/>
      <c r="F97" s="462"/>
      <c r="G97" s="462"/>
      <c r="H97" s="462"/>
      <c r="I97" s="462"/>
      <c r="J97" s="462"/>
      <c r="K97" s="462"/>
      <c r="L97" s="462"/>
      <c r="M97" s="462"/>
      <c r="N97" s="462"/>
      <c r="O97" s="462"/>
      <c r="P97" s="462"/>
      <c r="Q97" s="462"/>
      <c r="R97" s="425"/>
      <c r="S97" s="402">
        <f t="shared" si="38"/>
        <v>0</v>
      </c>
      <c r="T97" s="462"/>
      <c r="U97" s="462"/>
      <c r="V97" s="462"/>
      <c r="W97" s="462"/>
      <c r="X97" s="462"/>
      <c r="Y97" s="462"/>
      <c r="Z97" s="462"/>
      <c r="AA97" s="462"/>
      <c r="AB97" s="462"/>
      <c r="AC97" s="462"/>
      <c r="AD97" s="462"/>
      <c r="AE97" s="461"/>
      <c r="AF97" s="378"/>
      <c r="AG97" s="378"/>
      <c r="AH97" s="378"/>
      <c r="AI97" s="378"/>
      <c r="AJ97" s="378"/>
      <c r="AK97" s="378"/>
      <c r="AL97" s="378"/>
    </row>
    <row r="98" spans="1:51" s="9" customFormat="1">
      <c r="A98" s="74"/>
      <c r="B98" s="6">
        <v>0</v>
      </c>
      <c r="C98" s="74"/>
      <c r="D98" s="218"/>
      <c r="E98" s="482"/>
      <c r="F98" s="484"/>
      <c r="G98" s="484"/>
      <c r="H98" s="484"/>
      <c r="I98" s="484"/>
      <c r="J98" s="484"/>
      <c r="K98" s="484"/>
      <c r="L98" s="484"/>
      <c r="M98" s="484"/>
      <c r="N98" s="484"/>
      <c r="O98" s="484"/>
      <c r="P98" s="484"/>
      <c r="Q98" s="484"/>
      <c r="R98" s="555"/>
      <c r="S98" s="402">
        <f t="shared" si="38"/>
        <v>0</v>
      </c>
      <c r="T98" s="484"/>
      <c r="U98" s="484"/>
      <c r="V98" s="484"/>
      <c r="W98" s="484"/>
      <c r="X98" s="484"/>
      <c r="Y98" s="484"/>
      <c r="Z98" s="484"/>
      <c r="AA98" s="484"/>
      <c r="AB98" s="484"/>
      <c r="AC98" s="484"/>
      <c r="AD98" s="484"/>
      <c r="AE98" s="483"/>
      <c r="AF98" s="410"/>
      <c r="AG98" s="410"/>
      <c r="AH98" s="410"/>
      <c r="AI98" s="410"/>
      <c r="AJ98" s="410"/>
      <c r="AK98" s="410"/>
      <c r="AL98" s="410"/>
      <c r="AM98" s="73"/>
      <c r="AN98" s="73"/>
      <c r="AO98" s="73"/>
      <c r="AP98" s="73"/>
      <c r="AQ98" s="73"/>
      <c r="AR98" s="73"/>
      <c r="AS98" s="73"/>
      <c r="AT98" s="73"/>
      <c r="AU98" s="73"/>
      <c r="AV98" s="73"/>
      <c r="AW98" s="73"/>
      <c r="AX98" s="73"/>
      <c r="AY98" s="73"/>
    </row>
    <row r="99" spans="1:51" s="95" customFormat="1" ht="14.4">
      <c r="A99" s="98"/>
      <c r="B99" s="97" t="s">
        <v>122</v>
      </c>
      <c r="C99" s="98"/>
      <c r="D99" s="201"/>
      <c r="E99" s="471" t="s">
        <v>123</v>
      </c>
      <c r="F99" s="477">
        <f t="shared" ref="F99:G99" si="47">F81+F96</f>
        <v>63345.290739079872</v>
      </c>
      <c r="G99" s="477">
        <f t="shared" si="47"/>
        <v>65002.512693805111</v>
      </c>
      <c r="H99" s="477">
        <f t="shared" ref="H99:Q99" si="48">H81+H96</f>
        <v>65630.3452130121</v>
      </c>
      <c r="I99" s="477">
        <f t="shared" si="48"/>
        <v>71897.172488058088</v>
      </c>
      <c r="J99" s="477">
        <f t="shared" si="48"/>
        <v>73803.011241227505</v>
      </c>
      <c r="K99" s="477">
        <f t="shared" si="48"/>
        <v>72183.036574910962</v>
      </c>
      <c r="L99" s="477">
        <f t="shared" si="48"/>
        <v>70989.346763786976</v>
      </c>
      <c r="M99" s="477">
        <f t="shared" si="48"/>
        <v>70114.588584149198</v>
      </c>
      <c r="N99" s="477">
        <f t="shared" si="48"/>
        <v>71316.81772713711</v>
      </c>
      <c r="O99" s="477">
        <f t="shared" si="48"/>
        <v>69826.298392550496</v>
      </c>
      <c r="P99" s="477">
        <f t="shared" si="48"/>
        <v>71848.18826922201</v>
      </c>
      <c r="Q99" s="477">
        <f t="shared" si="48"/>
        <v>74847.627067084977</v>
      </c>
      <c r="R99" s="556"/>
      <c r="S99" s="419" t="str">
        <f t="shared" si="38"/>
        <v>AG2900</v>
      </c>
      <c r="T99" s="477">
        <f t="shared" ref="T99:AE99" si="49">T81+T96</f>
        <v>63345.290739079872</v>
      </c>
      <c r="U99" s="477">
        <f t="shared" si="49"/>
        <v>128347.80343288498</v>
      </c>
      <c r="V99" s="477">
        <f t="shared" si="49"/>
        <v>193978.14864589705</v>
      </c>
      <c r="W99" s="477">
        <f t="shared" si="49"/>
        <v>265875.32113395515</v>
      </c>
      <c r="X99" s="477">
        <f t="shared" si="49"/>
        <v>339678.33237518265</v>
      </c>
      <c r="Y99" s="477">
        <f t="shared" si="49"/>
        <v>411861.36895009357</v>
      </c>
      <c r="Z99" s="477">
        <f t="shared" si="49"/>
        <v>482850.71571388061</v>
      </c>
      <c r="AA99" s="477">
        <f t="shared" si="49"/>
        <v>552965.30429802986</v>
      </c>
      <c r="AB99" s="477">
        <f t="shared" si="49"/>
        <v>624282.12202516687</v>
      </c>
      <c r="AC99" s="477">
        <f t="shared" si="49"/>
        <v>694108.42041771743</v>
      </c>
      <c r="AD99" s="477">
        <f t="shared" si="49"/>
        <v>765956.60868693946</v>
      </c>
      <c r="AE99" s="472">
        <f t="shared" si="49"/>
        <v>840804.23575402447</v>
      </c>
      <c r="AF99" s="421"/>
      <c r="AG99" s="421"/>
      <c r="AH99" s="421"/>
      <c r="AI99" s="421"/>
      <c r="AJ99" s="421"/>
      <c r="AK99" s="421"/>
      <c r="AL99" s="421"/>
    </row>
    <row r="100" spans="1:51" s="9" customFormat="1">
      <c r="B100" s="6">
        <v>0</v>
      </c>
      <c r="D100" s="106"/>
      <c r="E100" s="460"/>
      <c r="F100" s="461"/>
      <c r="G100" s="461"/>
      <c r="H100" s="461"/>
      <c r="I100" s="461"/>
      <c r="J100" s="461"/>
      <c r="K100" s="461"/>
      <c r="L100" s="461"/>
      <c r="M100" s="461"/>
      <c r="N100" s="461"/>
      <c r="O100" s="461"/>
      <c r="P100" s="461"/>
      <c r="Q100" s="462"/>
      <c r="R100" s="425"/>
      <c r="S100" s="402">
        <f t="shared" si="38"/>
        <v>0</v>
      </c>
      <c r="T100" s="462"/>
      <c r="U100" s="462"/>
      <c r="V100" s="462"/>
      <c r="W100" s="462"/>
      <c r="X100" s="462"/>
      <c r="Y100" s="462"/>
      <c r="Z100" s="462"/>
      <c r="AA100" s="462"/>
      <c r="AB100" s="462"/>
      <c r="AC100" s="462"/>
      <c r="AD100" s="462"/>
      <c r="AE100" s="461"/>
      <c r="AF100" s="378"/>
      <c r="AG100" s="378"/>
      <c r="AH100" s="378"/>
      <c r="AI100" s="378"/>
      <c r="AJ100" s="378"/>
      <c r="AK100" s="378"/>
      <c r="AL100" s="378"/>
    </row>
    <row r="101" spans="1:51" s="9" customFormat="1">
      <c r="B101" s="6">
        <v>0</v>
      </c>
      <c r="E101" s="378"/>
      <c r="F101" s="378"/>
      <c r="G101" s="378"/>
      <c r="H101" s="378"/>
      <c r="I101" s="378"/>
      <c r="J101" s="378"/>
      <c r="K101" s="378"/>
      <c r="L101" s="378"/>
      <c r="M101" s="378"/>
      <c r="N101" s="378"/>
      <c r="O101" s="378"/>
      <c r="P101" s="378"/>
      <c r="Q101" s="378"/>
      <c r="R101" s="425"/>
      <c r="S101" s="402">
        <f t="shared" si="38"/>
        <v>0</v>
      </c>
      <c r="T101" s="378"/>
      <c r="U101" s="378"/>
      <c r="V101" s="378"/>
      <c r="W101" s="378"/>
      <c r="X101" s="378"/>
      <c r="Y101" s="378"/>
      <c r="Z101" s="378"/>
      <c r="AA101" s="378"/>
      <c r="AB101" s="378"/>
      <c r="AC101" s="378"/>
      <c r="AD101" s="378"/>
      <c r="AE101" s="378"/>
      <c r="AF101" s="378"/>
      <c r="AG101" s="378"/>
      <c r="AH101" s="378"/>
      <c r="AI101" s="378"/>
      <c r="AJ101" s="378"/>
      <c r="AK101" s="378"/>
      <c r="AL101" s="378"/>
    </row>
    <row r="102" spans="1:51" s="9" customFormat="1">
      <c r="B102" s="6">
        <v>0</v>
      </c>
      <c r="E102" s="378"/>
      <c r="F102" s="378"/>
      <c r="G102" s="378"/>
      <c r="H102" s="378"/>
      <c r="I102" s="378"/>
      <c r="J102" s="378"/>
      <c r="K102" s="378"/>
      <c r="L102" s="378"/>
      <c r="M102" s="378"/>
      <c r="N102" s="378"/>
      <c r="O102" s="378"/>
      <c r="P102" s="378"/>
      <c r="Q102" s="378"/>
      <c r="R102" s="425"/>
      <c r="S102" s="402">
        <f t="shared" si="38"/>
        <v>0</v>
      </c>
      <c r="T102" s="378"/>
      <c r="U102" s="378"/>
      <c r="V102" s="378"/>
      <c r="W102" s="378"/>
      <c r="X102" s="378"/>
      <c r="Y102" s="378"/>
      <c r="Z102" s="378"/>
      <c r="AA102" s="378"/>
      <c r="AB102" s="378"/>
      <c r="AC102" s="378"/>
      <c r="AD102" s="378"/>
      <c r="AE102" s="378"/>
      <c r="AF102" s="378"/>
      <c r="AG102" s="378"/>
      <c r="AH102" s="378"/>
      <c r="AI102" s="378"/>
      <c r="AJ102" s="378"/>
      <c r="AK102" s="378"/>
      <c r="AL102" s="378"/>
    </row>
    <row r="103" spans="1:51" s="9" customFormat="1">
      <c r="B103" s="6">
        <v>0</v>
      </c>
      <c r="D103" s="818" t="str">
        <f>D11</f>
        <v>SUMMARY STATEMENT</v>
      </c>
      <c r="E103" s="819"/>
      <c r="F103" s="378"/>
      <c r="G103" s="378"/>
      <c r="H103" s="378"/>
      <c r="I103" s="378"/>
      <c r="J103" s="378"/>
      <c r="K103" s="378"/>
      <c r="L103" s="378"/>
      <c r="M103" s="378"/>
      <c r="N103" s="378"/>
      <c r="O103" s="378"/>
      <c r="P103" s="378"/>
      <c r="Q103" s="378"/>
      <c r="R103" s="425"/>
      <c r="S103" s="402">
        <f t="shared" si="38"/>
        <v>0</v>
      </c>
      <c r="T103" s="378"/>
      <c r="U103" s="378"/>
      <c r="V103" s="378"/>
      <c r="W103" s="378"/>
      <c r="X103" s="378"/>
      <c r="Y103" s="378"/>
      <c r="Z103" s="378"/>
      <c r="AA103" s="378"/>
      <c r="AB103" s="378"/>
      <c r="AC103" s="378"/>
      <c r="AD103" s="378"/>
      <c r="AE103" s="378"/>
      <c r="AF103" s="378"/>
      <c r="AG103" s="378"/>
      <c r="AH103" s="378"/>
      <c r="AI103" s="378"/>
      <c r="AJ103" s="378"/>
      <c r="AK103" s="378"/>
      <c r="AL103" s="378"/>
    </row>
    <row r="104" spans="1:51" s="9" customFormat="1">
      <c r="B104" s="6">
        <v>0</v>
      </c>
      <c r="D104" s="820"/>
      <c r="E104" s="821"/>
      <c r="F104" s="391">
        <f t="shared" ref="F104:G104" si="50">F50</f>
        <v>44927</v>
      </c>
      <c r="G104" s="391">
        <f t="shared" si="50"/>
        <v>44958</v>
      </c>
      <c r="H104" s="391">
        <f t="shared" ref="H104:Q104" si="51">H50</f>
        <v>44986</v>
      </c>
      <c r="I104" s="391">
        <f t="shared" si="51"/>
        <v>45017</v>
      </c>
      <c r="J104" s="391">
        <f t="shared" si="51"/>
        <v>45047</v>
      </c>
      <c r="K104" s="391">
        <f t="shared" si="51"/>
        <v>45078</v>
      </c>
      <c r="L104" s="391">
        <f t="shared" si="51"/>
        <v>45108</v>
      </c>
      <c r="M104" s="391">
        <f t="shared" si="51"/>
        <v>45139</v>
      </c>
      <c r="N104" s="391">
        <f t="shared" si="51"/>
        <v>45170</v>
      </c>
      <c r="O104" s="391">
        <f t="shared" si="51"/>
        <v>45200</v>
      </c>
      <c r="P104" s="391">
        <f t="shared" si="51"/>
        <v>45231</v>
      </c>
      <c r="Q104" s="391">
        <f t="shared" si="51"/>
        <v>45261</v>
      </c>
      <c r="R104" s="425"/>
      <c r="S104" s="402">
        <f t="shared" si="38"/>
        <v>0</v>
      </c>
      <c r="T104" s="391">
        <f t="shared" ref="T104:AE104" si="52">T50</f>
        <v>44927</v>
      </c>
      <c r="U104" s="391">
        <f t="shared" si="52"/>
        <v>44958</v>
      </c>
      <c r="V104" s="391">
        <f t="shared" si="52"/>
        <v>44986</v>
      </c>
      <c r="W104" s="391">
        <f t="shared" si="52"/>
        <v>45017</v>
      </c>
      <c r="X104" s="391">
        <f t="shared" si="52"/>
        <v>45047</v>
      </c>
      <c r="Y104" s="391">
        <f t="shared" si="52"/>
        <v>45078</v>
      </c>
      <c r="Z104" s="391">
        <f t="shared" si="52"/>
        <v>45108</v>
      </c>
      <c r="AA104" s="391">
        <f t="shared" si="52"/>
        <v>45139</v>
      </c>
      <c r="AB104" s="391">
        <f t="shared" si="52"/>
        <v>45170</v>
      </c>
      <c r="AC104" s="391">
        <f t="shared" si="52"/>
        <v>45200</v>
      </c>
      <c r="AD104" s="391">
        <f t="shared" si="52"/>
        <v>45231</v>
      </c>
      <c r="AE104" s="392">
        <f t="shared" si="52"/>
        <v>45261</v>
      </c>
      <c r="AF104" s="378"/>
      <c r="AG104" s="378"/>
      <c r="AH104" s="378"/>
      <c r="AI104" s="378"/>
      <c r="AJ104" s="378"/>
      <c r="AK104" s="378"/>
      <c r="AL104" s="378"/>
    </row>
    <row r="105" spans="1:51" s="9" customFormat="1">
      <c r="B105" s="6">
        <v>0</v>
      </c>
      <c r="D105" s="46"/>
      <c r="E105" s="393"/>
      <c r="F105" s="394"/>
      <c r="G105" s="394"/>
      <c r="H105" s="394"/>
      <c r="I105" s="394"/>
      <c r="J105" s="394"/>
      <c r="K105" s="394"/>
      <c r="L105" s="394"/>
      <c r="M105" s="394"/>
      <c r="N105" s="394"/>
      <c r="O105" s="394"/>
      <c r="P105" s="394"/>
      <c r="Q105" s="394"/>
      <c r="R105" s="425"/>
      <c r="S105" s="402">
        <f t="shared" si="38"/>
        <v>0</v>
      </c>
      <c r="T105" s="396"/>
      <c r="U105" s="397"/>
      <c r="V105" s="397"/>
      <c r="W105" s="397"/>
      <c r="X105" s="397"/>
      <c r="Y105" s="397"/>
      <c r="Z105" s="397"/>
      <c r="AA105" s="397"/>
      <c r="AB105" s="397"/>
      <c r="AC105" s="397"/>
      <c r="AD105" s="397"/>
      <c r="AE105" s="485"/>
      <c r="AF105" s="378"/>
      <c r="AG105" s="378"/>
      <c r="AH105" s="378"/>
      <c r="AI105" s="378"/>
      <c r="AJ105" s="378"/>
      <c r="AK105" s="378"/>
      <c r="AL105" s="378"/>
    </row>
    <row r="106" spans="1:51" s="189" customFormat="1" ht="14.4">
      <c r="A106" s="227"/>
      <c r="B106" s="6" t="s">
        <v>125</v>
      </c>
      <c r="C106" s="227"/>
      <c r="D106" s="54"/>
      <c r="E106" s="479" t="s">
        <v>126</v>
      </c>
      <c r="F106" s="434">
        <v>19121.224999999999</v>
      </c>
      <c r="G106" s="434">
        <v>18598.862499999999</v>
      </c>
      <c r="H106" s="434">
        <v>20247.742857142857</v>
      </c>
      <c r="I106" s="434">
        <v>20546.098214285717</v>
      </c>
      <c r="J106" s="434">
        <v>21123.991071428569</v>
      </c>
      <c r="K106" s="434">
        <v>20546.098214285717</v>
      </c>
      <c r="L106" s="434">
        <v>21123.991071428569</v>
      </c>
      <c r="M106" s="434">
        <v>21123.991071428569</v>
      </c>
      <c r="N106" s="434">
        <v>20546.098214285717</v>
      </c>
      <c r="O106" s="434">
        <v>21123.991071428569</v>
      </c>
      <c r="P106" s="434">
        <v>20546.098214285717</v>
      </c>
      <c r="Q106" s="433">
        <v>21123.991071428569</v>
      </c>
      <c r="R106" s="560"/>
      <c r="S106" s="402" t="str">
        <f t="shared" si="38"/>
        <v>MA100</v>
      </c>
      <c r="T106" s="467">
        <f t="shared" ref="T106:T140" si="53">F106</f>
        <v>19121.224999999999</v>
      </c>
      <c r="U106" s="467">
        <f t="shared" ref="U106:AE133" si="54">T106+G106</f>
        <v>37720.087499999994</v>
      </c>
      <c r="V106" s="467">
        <f t="shared" si="54"/>
        <v>57967.830357142855</v>
      </c>
      <c r="W106" s="467">
        <f t="shared" si="54"/>
        <v>78513.92857142858</v>
      </c>
      <c r="X106" s="467">
        <f t="shared" si="54"/>
        <v>99637.919642857145</v>
      </c>
      <c r="Y106" s="467">
        <f t="shared" si="54"/>
        <v>120184.01785714287</v>
      </c>
      <c r="Z106" s="467">
        <f t="shared" si="54"/>
        <v>141308.00892857145</v>
      </c>
      <c r="AA106" s="467">
        <f t="shared" si="54"/>
        <v>162432.00000000003</v>
      </c>
      <c r="AB106" s="467">
        <f t="shared" si="54"/>
        <v>182978.09821428574</v>
      </c>
      <c r="AC106" s="467">
        <f t="shared" si="54"/>
        <v>204102.08928571432</v>
      </c>
      <c r="AD106" s="467">
        <f t="shared" si="54"/>
        <v>224648.18750000003</v>
      </c>
      <c r="AE106" s="467">
        <f t="shared" si="54"/>
        <v>245772.17857142861</v>
      </c>
      <c r="AF106" s="486"/>
      <c r="AG106" s="486"/>
      <c r="AH106" s="486"/>
      <c r="AI106" s="486"/>
      <c r="AJ106" s="486"/>
      <c r="AK106" s="486"/>
      <c r="AL106" s="486"/>
      <c r="AM106" s="227"/>
      <c r="AN106" s="227"/>
      <c r="AO106" s="227"/>
      <c r="AP106" s="227"/>
      <c r="AQ106" s="227"/>
      <c r="AR106" s="227"/>
      <c r="AS106" s="227"/>
      <c r="AT106" s="227"/>
      <c r="AU106" s="227"/>
    </row>
    <row r="107" spans="1:51" s="189" customFormat="1" ht="14.4">
      <c r="A107" s="227"/>
      <c r="B107" s="6" t="s">
        <v>130</v>
      </c>
      <c r="C107" s="227"/>
      <c r="D107" s="54"/>
      <c r="E107" s="479" t="s">
        <v>131</v>
      </c>
      <c r="F107" s="434">
        <v>8318.4238354285717</v>
      </c>
      <c r="G107" s="434">
        <v>7541.1544319999994</v>
      </c>
      <c r="H107" s="434">
        <v>8318.4238354285717</v>
      </c>
      <c r="I107" s="434">
        <v>8366.7554342857129</v>
      </c>
      <c r="J107" s="434">
        <v>8684.9647354285717</v>
      </c>
      <c r="K107" s="434">
        <v>8414.0510342857124</v>
      </c>
      <c r="L107" s="434">
        <v>8684.9647354285717</v>
      </c>
      <c r="M107" s="434">
        <v>8684.9647354285717</v>
      </c>
      <c r="N107" s="434">
        <v>8414.0510342857124</v>
      </c>
      <c r="O107" s="434">
        <v>8684.9647354285717</v>
      </c>
      <c r="P107" s="434">
        <v>8414.0510342857124</v>
      </c>
      <c r="Q107" s="433">
        <v>8684.9647354285717</v>
      </c>
      <c r="R107" s="560"/>
      <c r="S107" s="402" t="str">
        <f t="shared" si="38"/>
        <v>MA200</v>
      </c>
      <c r="T107" s="467">
        <f t="shared" si="53"/>
        <v>8318.4238354285717</v>
      </c>
      <c r="U107" s="467">
        <f t="shared" si="54"/>
        <v>15859.578267428571</v>
      </c>
      <c r="V107" s="467">
        <f t="shared" si="54"/>
        <v>24178.002102857143</v>
      </c>
      <c r="W107" s="467">
        <f t="shared" si="54"/>
        <v>32544.757537142854</v>
      </c>
      <c r="X107" s="467">
        <f t="shared" si="54"/>
        <v>41229.722272571424</v>
      </c>
      <c r="Y107" s="467">
        <f t="shared" si="54"/>
        <v>49643.77330685714</v>
      </c>
      <c r="Z107" s="467">
        <f t="shared" si="54"/>
        <v>58328.73804228571</v>
      </c>
      <c r="AA107" s="467">
        <f t="shared" si="54"/>
        <v>67013.702777714279</v>
      </c>
      <c r="AB107" s="467">
        <f t="shared" si="54"/>
        <v>75427.753811999995</v>
      </c>
      <c r="AC107" s="467">
        <f t="shared" si="54"/>
        <v>84112.718547428565</v>
      </c>
      <c r="AD107" s="467">
        <f t="shared" si="54"/>
        <v>92526.769581714281</v>
      </c>
      <c r="AE107" s="467">
        <f t="shared" si="54"/>
        <v>101211.73431714285</v>
      </c>
      <c r="AF107" s="486"/>
      <c r="AG107" s="486"/>
      <c r="AH107" s="486"/>
      <c r="AI107" s="486"/>
      <c r="AJ107" s="486"/>
      <c r="AK107" s="486"/>
      <c r="AL107" s="486"/>
      <c r="AM107" s="227"/>
      <c r="AN107" s="227"/>
      <c r="AO107" s="227"/>
      <c r="AP107" s="227"/>
      <c r="AQ107" s="227"/>
      <c r="AR107" s="227"/>
      <c r="AS107" s="227"/>
      <c r="AT107" s="227"/>
      <c r="AU107" s="227"/>
    </row>
    <row r="108" spans="1:51" s="189" customFormat="1" ht="14.4">
      <c r="A108" s="227"/>
      <c r="B108" s="6" t="s">
        <v>132</v>
      </c>
      <c r="C108" s="227"/>
      <c r="D108" s="54"/>
      <c r="E108" s="479" t="s">
        <v>86</v>
      </c>
      <c r="F108" s="434">
        <v>472.38733317349579</v>
      </c>
      <c r="G108" s="434">
        <v>662.36479374134058</v>
      </c>
      <c r="H108" s="434">
        <v>663.2837159292003</v>
      </c>
      <c r="I108" s="434">
        <v>854.04112687963971</v>
      </c>
      <c r="J108" s="434">
        <v>737.63477029129092</v>
      </c>
      <c r="K108" s="434">
        <v>1598.8014618031743</v>
      </c>
      <c r="L108" s="434">
        <v>1196.9127360035859</v>
      </c>
      <c r="M108" s="434">
        <v>590.63871525192553</v>
      </c>
      <c r="N108" s="434">
        <v>409.52992867551984</v>
      </c>
      <c r="O108" s="434">
        <v>1645.4195077483334</v>
      </c>
      <c r="P108" s="434">
        <v>1248.2873280233284</v>
      </c>
      <c r="Q108" s="433">
        <v>1164.443279107119</v>
      </c>
      <c r="R108" s="560"/>
      <c r="S108" s="402" t="str">
        <f t="shared" si="38"/>
        <v>MA310</v>
      </c>
      <c r="T108" s="466">
        <f t="shared" si="53"/>
        <v>472.38733317349579</v>
      </c>
      <c r="U108" s="466">
        <f t="shared" si="54"/>
        <v>1134.7521269148365</v>
      </c>
      <c r="V108" s="466">
        <f t="shared" si="54"/>
        <v>1798.0358428440368</v>
      </c>
      <c r="W108" s="466">
        <f t="shared" si="54"/>
        <v>2652.0769697236765</v>
      </c>
      <c r="X108" s="466">
        <f t="shared" si="54"/>
        <v>3389.7117400149673</v>
      </c>
      <c r="Y108" s="466">
        <f t="shared" si="54"/>
        <v>4988.5132018181412</v>
      </c>
      <c r="Z108" s="466">
        <f t="shared" si="54"/>
        <v>6185.4259378217266</v>
      </c>
      <c r="AA108" s="466">
        <f t="shared" si="54"/>
        <v>6776.0646530736522</v>
      </c>
      <c r="AB108" s="466">
        <f t="shared" si="54"/>
        <v>7185.594581749172</v>
      </c>
      <c r="AC108" s="466">
        <f t="shared" si="54"/>
        <v>8831.0140894975048</v>
      </c>
      <c r="AD108" s="466">
        <f t="shared" si="54"/>
        <v>10079.301417520834</v>
      </c>
      <c r="AE108" s="467">
        <f t="shared" si="54"/>
        <v>11243.744696627953</v>
      </c>
      <c r="AF108" s="486"/>
      <c r="AG108" s="486"/>
      <c r="AH108" s="486"/>
      <c r="AI108" s="486"/>
      <c r="AJ108" s="486"/>
      <c r="AK108" s="486"/>
      <c r="AL108" s="486"/>
      <c r="AM108" s="227"/>
      <c r="AN108" s="227"/>
      <c r="AO108" s="227"/>
      <c r="AP108" s="227"/>
      <c r="AQ108" s="227"/>
      <c r="AR108" s="227"/>
      <c r="AS108" s="227"/>
      <c r="AT108" s="227"/>
      <c r="AU108" s="227"/>
    </row>
    <row r="109" spans="1:51" s="189" customFormat="1" ht="14.4">
      <c r="A109" s="227"/>
      <c r="B109" s="6" t="s">
        <v>133</v>
      </c>
      <c r="C109" s="227"/>
      <c r="D109" s="54"/>
      <c r="E109" s="479" t="s">
        <v>88</v>
      </c>
      <c r="F109" s="434">
        <v>911.92970210470264</v>
      </c>
      <c r="G109" s="434">
        <v>0</v>
      </c>
      <c r="H109" s="434">
        <v>413.81560734311239</v>
      </c>
      <c r="I109" s="434">
        <v>1021.745223368547</v>
      </c>
      <c r="J109" s="434">
        <v>0</v>
      </c>
      <c r="K109" s="434">
        <v>1015.7550381629922</v>
      </c>
      <c r="L109" s="434">
        <v>0</v>
      </c>
      <c r="M109" s="434">
        <v>519.49009899128805</v>
      </c>
      <c r="N109" s="434">
        <v>1099.86656313806</v>
      </c>
      <c r="O109" s="434">
        <v>865.01101859599862</v>
      </c>
      <c r="P109" s="434">
        <v>0</v>
      </c>
      <c r="Q109" s="433">
        <v>0</v>
      </c>
      <c r="R109" s="560"/>
      <c r="S109" s="402" t="str">
        <f>B109</f>
        <v>MA314</v>
      </c>
      <c r="T109" s="466">
        <f>F109</f>
        <v>911.92970210470264</v>
      </c>
      <c r="U109" s="466">
        <f t="shared" si="54"/>
        <v>911.92970210470264</v>
      </c>
      <c r="V109" s="466">
        <f t="shared" si="54"/>
        <v>1325.7453094478151</v>
      </c>
      <c r="W109" s="466">
        <f t="shared" si="54"/>
        <v>2347.4905328163622</v>
      </c>
      <c r="X109" s="466">
        <f t="shared" si="54"/>
        <v>2347.4905328163622</v>
      </c>
      <c r="Y109" s="466">
        <f t="shared" si="54"/>
        <v>3363.2455709793544</v>
      </c>
      <c r="Z109" s="466">
        <f t="shared" si="54"/>
        <v>3363.2455709793544</v>
      </c>
      <c r="AA109" s="466">
        <f t="shared" si="54"/>
        <v>3882.7356699706424</v>
      </c>
      <c r="AB109" s="466">
        <f t="shared" si="54"/>
        <v>4982.6022331087024</v>
      </c>
      <c r="AC109" s="466">
        <f t="shared" si="54"/>
        <v>5847.6132517047008</v>
      </c>
      <c r="AD109" s="466">
        <f t="shared" si="54"/>
        <v>5847.6132517047008</v>
      </c>
      <c r="AE109" s="467">
        <f t="shared" si="54"/>
        <v>5847.6132517047008</v>
      </c>
      <c r="AF109" s="486"/>
      <c r="AG109" s="486"/>
      <c r="AH109" s="486"/>
      <c r="AI109" s="486"/>
      <c r="AJ109" s="486"/>
      <c r="AK109" s="486"/>
      <c r="AL109" s="486"/>
      <c r="AM109" s="227"/>
      <c r="AN109" s="227"/>
      <c r="AO109" s="227"/>
      <c r="AP109" s="227"/>
      <c r="AQ109" s="227"/>
      <c r="AR109" s="227"/>
      <c r="AS109" s="227"/>
      <c r="AT109" s="227"/>
      <c r="AU109" s="227"/>
    </row>
    <row r="110" spans="1:51" s="189" customFormat="1" ht="14.4">
      <c r="A110" s="227"/>
      <c r="B110" s="6" t="s">
        <v>134</v>
      </c>
      <c r="C110" s="227"/>
      <c r="D110" s="54"/>
      <c r="E110" s="479" t="s">
        <v>90</v>
      </c>
      <c r="F110" s="434">
        <v>29.607752927157449</v>
      </c>
      <c r="G110" s="434">
        <v>130.38300467064963</v>
      </c>
      <c r="H110" s="434">
        <v>86.47398277672373</v>
      </c>
      <c r="I110" s="434">
        <v>435.42866972106236</v>
      </c>
      <c r="J110" s="434">
        <v>41.147032540703272</v>
      </c>
      <c r="K110" s="434">
        <v>389.78764194075569</v>
      </c>
      <c r="L110" s="434">
        <v>88.079719318497169</v>
      </c>
      <c r="M110" s="434">
        <v>120.91388964200786</v>
      </c>
      <c r="N110" s="434">
        <v>125.75203829261295</v>
      </c>
      <c r="O110" s="434">
        <v>102.1102635822578</v>
      </c>
      <c r="P110" s="434">
        <v>322.69713485745928</v>
      </c>
      <c r="Q110" s="433">
        <v>301.02245006917963</v>
      </c>
      <c r="R110" s="560"/>
      <c r="S110" s="402" t="str">
        <f>B110</f>
        <v>MA315</v>
      </c>
      <c r="T110" s="466">
        <f>F110</f>
        <v>29.607752927157449</v>
      </c>
      <c r="U110" s="466">
        <f t="shared" si="54"/>
        <v>159.99075759780709</v>
      </c>
      <c r="V110" s="466">
        <f t="shared" si="54"/>
        <v>246.46474037453083</v>
      </c>
      <c r="W110" s="466">
        <f t="shared" si="54"/>
        <v>681.89341009559325</v>
      </c>
      <c r="X110" s="466">
        <f t="shared" si="54"/>
        <v>723.04044263629658</v>
      </c>
      <c r="Y110" s="466">
        <f t="shared" si="54"/>
        <v>1112.8280845770523</v>
      </c>
      <c r="Z110" s="466">
        <f t="shared" si="54"/>
        <v>1200.9078038955495</v>
      </c>
      <c r="AA110" s="466">
        <f t="shared" si="54"/>
        <v>1321.8216935375574</v>
      </c>
      <c r="AB110" s="466">
        <f t="shared" si="54"/>
        <v>1447.5737318301703</v>
      </c>
      <c r="AC110" s="466">
        <f t="shared" si="54"/>
        <v>1549.6839954124282</v>
      </c>
      <c r="AD110" s="466">
        <f t="shared" si="54"/>
        <v>1872.3811302698875</v>
      </c>
      <c r="AE110" s="467">
        <f t="shared" si="54"/>
        <v>2173.403580339067</v>
      </c>
      <c r="AF110" s="486"/>
      <c r="AG110" s="486"/>
      <c r="AH110" s="486"/>
      <c r="AI110" s="486"/>
      <c r="AJ110" s="486"/>
      <c r="AK110" s="486"/>
      <c r="AL110" s="486"/>
      <c r="AM110" s="227"/>
      <c r="AN110" s="227"/>
      <c r="AO110" s="227"/>
      <c r="AP110" s="227"/>
      <c r="AQ110" s="227"/>
      <c r="AR110" s="227"/>
      <c r="AS110" s="227"/>
      <c r="AT110" s="227"/>
      <c r="AU110" s="227"/>
    </row>
    <row r="111" spans="1:51" s="189" customFormat="1" ht="14.4">
      <c r="A111" s="227"/>
      <c r="B111" s="6" t="s">
        <v>135</v>
      </c>
      <c r="C111" s="227"/>
      <c r="D111" s="54"/>
      <c r="E111" s="479" t="s">
        <v>136</v>
      </c>
      <c r="F111" s="434">
        <v>0</v>
      </c>
      <c r="G111" s="434">
        <v>0</v>
      </c>
      <c r="H111" s="434">
        <v>0</v>
      </c>
      <c r="I111" s="434">
        <v>0</v>
      </c>
      <c r="J111" s="434">
        <v>0</v>
      </c>
      <c r="K111" s="434">
        <v>566</v>
      </c>
      <c r="L111" s="434">
        <v>0</v>
      </c>
      <c r="M111" s="434">
        <v>0</v>
      </c>
      <c r="N111" s="434">
        <v>0</v>
      </c>
      <c r="O111" s="434">
        <v>0</v>
      </c>
      <c r="P111" s="434">
        <v>0</v>
      </c>
      <c r="Q111" s="433">
        <v>0</v>
      </c>
      <c r="R111" s="560"/>
      <c r="S111" s="402" t="str">
        <f>B111</f>
        <v>MA311</v>
      </c>
      <c r="T111" s="466">
        <f>F111</f>
        <v>0</v>
      </c>
      <c r="U111" s="466">
        <f t="shared" si="54"/>
        <v>0</v>
      </c>
      <c r="V111" s="466">
        <f t="shared" si="54"/>
        <v>0</v>
      </c>
      <c r="W111" s="466">
        <f t="shared" si="54"/>
        <v>0</v>
      </c>
      <c r="X111" s="466">
        <f t="shared" si="54"/>
        <v>0</v>
      </c>
      <c r="Y111" s="466">
        <f t="shared" si="54"/>
        <v>566</v>
      </c>
      <c r="Z111" s="466">
        <f t="shared" si="54"/>
        <v>566</v>
      </c>
      <c r="AA111" s="466">
        <f t="shared" si="54"/>
        <v>566</v>
      </c>
      <c r="AB111" s="466">
        <f t="shared" si="54"/>
        <v>566</v>
      </c>
      <c r="AC111" s="466">
        <f t="shared" si="54"/>
        <v>566</v>
      </c>
      <c r="AD111" s="466">
        <f t="shared" si="54"/>
        <v>566</v>
      </c>
      <c r="AE111" s="467">
        <f t="shared" si="54"/>
        <v>566</v>
      </c>
      <c r="AF111" s="486"/>
      <c r="AG111" s="486"/>
      <c r="AH111" s="486"/>
      <c r="AI111" s="486"/>
      <c r="AJ111" s="486"/>
      <c r="AK111" s="486"/>
      <c r="AL111" s="486"/>
      <c r="AM111" s="227"/>
      <c r="AN111" s="227"/>
      <c r="AO111" s="227"/>
      <c r="AP111" s="227"/>
      <c r="AQ111" s="227"/>
      <c r="AR111" s="227"/>
      <c r="AS111" s="227"/>
      <c r="AT111" s="227"/>
      <c r="AU111" s="227"/>
    </row>
    <row r="112" spans="1:51" s="189" customFormat="1" ht="14.4">
      <c r="A112" s="227"/>
      <c r="B112" s="6" t="s">
        <v>138</v>
      </c>
      <c r="C112" s="227"/>
      <c r="D112" s="54"/>
      <c r="E112" s="479" t="s">
        <v>139</v>
      </c>
      <c r="F112" s="434">
        <v>0</v>
      </c>
      <c r="G112" s="434">
        <v>0</v>
      </c>
      <c r="H112" s="434">
        <v>0</v>
      </c>
      <c r="I112" s="434">
        <v>0</v>
      </c>
      <c r="J112" s="434">
        <v>0</v>
      </c>
      <c r="K112" s="434">
        <v>0</v>
      </c>
      <c r="L112" s="434">
        <v>0</v>
      </c>
      <c r="M112" s="434">
        <v>0</v>
      </c>
      <c r="N112" s="434">
        <v>0</v>
      </c>
      <c r="O112" s="434">
        <v>0</v>
      </c>
      <c r="P112" s="434">
        <v>0</v>
      </c>
      <c r="Q112" s="433">
        <v>0</v>
      </c>
      <c r="R112" s="560"/>
      <c r="S112" s="402" t="str">
        <f>B112</f>
        <v>MA312</v>
      </c>
      <c r="T112" s="466">
        <f>F112</f>
        <v>0</v>
      </c>
      <c r="U112" s="466">
        <f t="shared" si="54"/>
        <v>0</v>
      </c>
      <c r="V112" s="466">
        <f t="shared" si="54"/>
        <v>0</v>
      </c>
      <c r="W112" s="466">
        <f t="shared" si="54"/>
        <v>0</v>
      </c>
      <c r="X112" s="466">
        <f t="shared" si="54"/>
        <v>0</v>
      </c>
      <c r="Y112" s="466">
        <f t="shared" si="54"/>
        <v>0</v>
      </c>
      <c r="Z112" s="466">
        <f t="shared" si="54"/>
        <v>0</v>
      </c>
      <c r="AA112" s="466">
        <f t="shared" si="54"/>
        <v>0</v>
      </c>
      <c r="AB112" s="466">
        <f t="shared" si="54"/>
        <v>0</v>
      </c>
      <c r="AC112" s="466">
        <f t="shared" si="54"/>
        <v>0</v>
      </c>
      <c r="AD112" s="466">
        <f t="shared" si="54"/>
        <v>0</v>
      </c>
      <c r="AE112" s="467">
        <f t="shared" si="54"/>
        <v>0</v>
      </c>
      <c r="AF112" s="486"/>
      <c r="AG112" s="486"/>
      <c r="AH112" s="486"/>
      <c r="AI112" s="486"/>
      <c r="AJ112" s="486"/>
      <c r="AK112" s="486"/>
      <c r="AL112" s="486"/>
      <c r="AM112" s="227"/>
      <c r="AN112" s="227"/>
      <c r="AO112" s="227"/>
      <c r="AP112" s="227"/>
      <c r="AQ112" s="227"/>
      <c r="AR112" s="227"/>
      <c r="AS112" s="227"/>
      <c r="AT112" s="227"/>
      <c r="AU112" s="227"/>
    </row>
    <row r="113" spans="1:47" s="189" customFormat="1" ht="14.4">
      <c r="A113" s="227"/>
      <c r="B113" s="6" t="s">
        <v>140</v>
      </c>
      <c r="C113" s="227"/>
      <c r="D113" s="54"/>
      <c r="E113" s="479" t="s">
        <v>141</v>
      </c>
      <c r="F113" s="434">
        <v>907.7</v>
      </c>
      <c r="G113" s="434">
        <v>2948.81</v>
      </c>
      <c r="H113" s="434">
        <v>0</v>
      </c>
      <c r="I113" s="434">
        <v>0</v>
      </c>
      <c r="J113" s="434">
        <v>0</v>
      </c>
      <c r="K113" s="434">
        <v>2312.5</v>
      </c>
      <c r="L113" s="434">
        <v>2590.79</v>
      </c>
      <c r="M113" s="434">
        <v>3152.7</v>
      </c>
      <c r="N113" s="434">
        <v>0</v>
      </c>
      <c r="O113" s="434">
        <v>587.5</v>
      </c>
      <c r="P113" s="434">
        <v>0</v>
      </c>
      <c r="Q113" s="433">
        <v>0</v>
      </c>
      <c r="R113" s="560"/>
      <c r="S113" s="402" t="str">
        <f>B113</f>
        <v>MA313</v>
      </c>
      <c r="T113" s="466">
        <f>F113</f>
        <v>907.7</v>
      </c>
      <c r="U113" s="466">
        <f t="shared" si="54"/>
        <v>3856.51</v>
      </c>
      <c r="V113" s="466">
        <f t="shared" si="54"/>
        <v>3856.51</v>
      </c>
      <c r="W113" s="466">
        <f t="shared" si="54"/>
        <v>3856.51</v>
      </c>
      <c r="X113" s="466">
        <f t="shared" si="54"/>
        <v>3856.51</v>
      </c>
      <c r="Y113" s="466">
        <f t="shared" si="54"/>
        <v>6169.01</v>
      </c>
      <c r="Z113" s="466">
        <f t="shared" si="54"/>
        <v>8759.7999999999993</v>
      </c>
      <c r="AA113" s="466">
        <f t="shared" si="54"/>
        <v>11912.5</v>
      </c>
      <c r="AB113" s="466">
        <f t="shared" si="54"/>
        <v>11912.5</v>
      </c>
      <c r="AC113" s="466">
        <f t="shared" si="54"/>
        <v>12500</v>
      </c>
      <c r="AD113" s="466">
        <f t="shared" si="54"/>
        <v>12500</v>
      </c>
      <c r="AE113" s="467">
        <f t="shared" si="54"/>
        <v>12500</v>
      </c>
      <c r="AF113" s="486"/>
      <c r="AG113" s="486"/>
      <c r="AH113" s="486"/>
      <c r="AI113" s="486"/>
      <c r="AJ113" s="486"/>
      <c r="AK113" s="486"/>
      <c r="AL113" s="486"/>
      <c r="AM113" s="227"/>
      <c r="AN113" s="227"/>
      <c r="AO113" s="227"/>
      <c r="AP113" s="227"/>
      <c r="AQ113" s="227"/>
      <c r="AR113" s="227"/>
      <c r="AS113" s="227"/>
      <c r="AT113" s="227"/>
      <c r="AU113" s="227"/>
    </row>
    <row r="114" spans="1:47" s="189" customFormat="1" ht="14.4">
      <c r="A114" s="227"/>
      <c r="B114" s="6" t="s">
        <v>142</v>
      </c>
      <c r="C114" s="227"/>
      <c r="D114" s="54"/>
      <c r="E114" s="479" t="s">
        <v>92</v>
      </c>
      <c r="F114" s="434">
        <v>831.86400000000003</v>
      </c>
      <c r="G114" s="434">
        <v>730.697</v>
      </c>
      <c r="H114" s="434">
        <v>812.18500000000006</v>
      </c>
      <c r="I114" s="434">
        <v>1188.4730000000002</v>
      </c>
      <c r="J114" s="434">
        <v>1196.096</v>
      </c>
      <c r="K114" s="434">
        <v>1163.2060000000001</v>
      </c>
      <c r="L114" s="434">
        <v>1242.9010000000003</v>
      </c>
      <c r="M114" s="434">
        <v>1246.7180000000003</v>
      </c>
      <c r="N114" s="434">
        <v>1389.2120000000002</v>
      </c>
      <c r="O114" s="434">
        <v>1359.5010000000002</v>
      </c>
      <c r="P114" s="434">
        <v>1445.8730000000003</v>
      </c>
      <c r="Q114" s="433">
        <v>1446.0130000000004</v>
      </c>
      <c r="R114" s="560"/>
      <c r="S114" s="402" t="str">
        <f t="shared" si="38"/>
        <v>MA320</v>
      </c>
      <c r="T114" s="466">
        <f t="shared" si="53"/>
        <v>831.86400000000003</v>
      </c>
      <c r="U114" s="466">
        <f t="shared" si="54"/>
        <v>1562.5610000000001</v>
      </c>
      <c r="V114" s="466">
        <f t="shared" si="54"/>
        <v>2374.7460000000001</v>
      </c>
      <c r="W114" s="466">
        <f t="shared" si="54"/>
        <v>3563.2190000000001</v>
      </c>
      <c r="X114" s="466">
        <f t="shared" si="54"/>
        <v>4759.3150000000005</v>
      </c>
      <c r="Y114" s="466">
        <f t="shared" si="54"/>
        <v>5922.5210000000006</v>
      </c>
      <c r="Z114" s="466">
        <f t="shared" si="54"/>
        <v>7165.4220000000005</v>
      </c>
      <c r="AA114" s="466">
        <f t="shared" si="54"/>
        <v>8412.1400000000012</v>
      </c>
      <c r="AB114" s="466">
        <f t="shared" si="54"/>
        <v>9801.3520000000008</v>
      </c>
      <c r="AC114" s="466">
        <f t="shared" si="54"/>
        <v>11160.853000000001</v>
      </c>
      <c r="AD114" s="466">
        <f t="shared" si="54"/>
        <v>12606.726000000001</v>
      </c>
      <c r="AE114" s="467">
        <f t="shared" si="54"/>
        <v>14052.739000000001</v>
      </c>
      <c r="AF114" s="486"/>
      <c r="AG114" s="486"/>
      <c r="AH114" s="486"/>
      <c r="AI114" s="486"/>
      <c r="AJ114" s="486"/>
      <c r="AK114" s="486"/>
      <c r="AL114" s="486"/>
      <c r="AM114" s="227"/>
      <c r="AN114" s="227"/>
      <c r="AO114" s="227"/>
      <c r="AP114" s="227"/>
      <c r="AQ114" s="227"/>
      <c r="AR114" s="227"/>
      <c r="AS114" s="227"/>
      <c r="AT114" s="227"/>
      <c r="AU114" s="227"/>
    </row>
    <row r="115" spans="1:47" s="189" customFormat="1" ht="14.4">
      <c r="A115" s="227"/>
      <c r="B115" s="6" t="s">
        <v>143</v>
      </c>
      <c r="C115" s="227"/>
      <c r="D115" s="54"/>
      <c r="E115" s="479" t="s">
        <v>94</v>
      </c>
      <c r="F115" s="434">
        <v>0</v>
      </c>
      <c r="G115" s="434">
        <v>0</v>
      </c>
      <c r="H115" s="434">
        <v>0</v>
      </c>
      <c r="I115" s="434">
        <v>0</v>
      </c>
      <c r="J115" s="434">
        <v>0</v>
      </c>
      <c r="K115" s="434">
        <v>0</v>
      </c>
      <c r="L115" s="434">
        <v>0</v>
      </c>
      <c r="M115" s="434">
        <v>0</v>
      </c>
      <c r="N115" s="434">
        <v>0</v>
      </c>
      <c r="O115" s="434">
        <v>0</v>
      </c>
      <c r="P115" s="434">
        <v>0</v>
      </c>
      <c r="Q115" s="433">
        <v>1187.1399999999999</v>
      </c>
      <c r="R115" s="560"/>
      <c r="S115" s="402" t="str">
        <f t="shared" si="38"/>
        <v>MA330</v>
      </c>
      <c r="T115" s="466">
        <f t="shared" si="53"/>
        <v>0</v>
      </c>
      <c r="U115" s="466">
        <f t="shared" si="54"/>
        <v>0</v>
      </c>
      <c r="V115" s="466">
        <f t="shared" si="54"/>
        <v>0</v>
      </c>
      <c r="W115" s="466">
        <f t="shared" si="54"/>
        <v>0</v>
      </c>
      <c r="X115" s="466">
        <f t="shared" si="54"/>
        <v>0</v>
      </c>
      <c r="Y115" s="466">
        <f t="shared" si="54"/>
        <v>0</v>
      </c>
      <c r="Z115" s="466">
        <f t="shared" si="54"/>
        <v>0</v>
      </c>
      <c r="AA115" s="466">
        <f t="shared" si="54"/>
        <v>0</v>
      </c>
      <c r="AB115" s="466">
        <f t="shared" si="54"/>
        <v>0</v>
      </c>
      <c r="AC115" s="466">
        <f t="shared" si="54"/>
        <v>0</v>
      </c>
      <c r="AD115" s="466">
        <f t="shared" si="54"/>
        <v>0</v>
      </c>
      <c r="AE115" s="467">
        <f t="shared" si="54"/>
        <v>1187.1399999999999</v>
      </c>
      <c r="AF115" s="486"/>
      <c r="AG115" s="486"/>
      <c r="AH115" s="486"/>
      <c r="AI115" s="486"/>
      <c r="AJ115" s="486"/>
      <c r="AK115" s="486"/>
      <c r="AL115" s="486"/>
      <c r="AM115" s="227"/>
      <c r="AN115" s="227"/>
      <c r="AO115" s="227"/>
      <c r="AP115" s="227"/>
      <c r="AQ115" s="227"/>
      <c r="AR115" s="227"/>
      <c r="AS115" s="227"/>
      <c r="AT115" s="227"/>
      <c r="AU115" s="227"/>
    </row>
    <row r="116" spans="1:47" s="189" customFormat="1" ht="14.4">
      <c r="A116" s="227"/>
      <c r="B116" s="6" t="s">
        <v>144</v>
      </c>
      <c r="C116" s="227"/>
      <c r="D116" s="54"/>
      <c r="E116" s="479" t="s">
        <v>145</v>
      </c>
      <c r="F116" s="434">
        <v>2422.6666666666665</v>
      </c>
      <c r="G116" s="434">
        <v>2422.6666666666665</v>
      </c>
      <c r="H116" s="434">
        <v>2422.6666666666665</v>
      </c>
      <c r="I116" s="434">
        <v>2422.6666666666665</v>
      </c>
      <c r="J116" s="434">
        <v>2422.6666666666665</v>
      </c>
      <c r="K116" s="434">
        <v>2422.6666666666665</v>
      </c>
      <c r="L116" s="434">
        <v>2422.6666666666665</v>
      </c>
      <c r="M116" s="434">
        <v>2422.6666666666665</v>
      </c>
      <c r="N116" s="434">
        <v>2422.6666666666665</v>
      </c>
      <c r="O116" s="434">
        <v>2422.6666666666665</v>
      </c>
      <c r="P116" s="434">
        <v>2422.6666666666665</v>
      </c>
      <c r="Q116" s="433">
        <v>2422.6666666666665</v>
      </c>
      <c r="R116" s="560"/>
      <c r="S116" s="402" t="str">
        <f t="shared" si="38"/>
        <v>MA340</v>
      </c>
      <c r="T116" s="466">
        <f t="shared" si="53"/>
        <v>2422.6666666666665</v>
      </c>
      <c r="U116" s="466">
        <f t="shared" si="54"/>
        <v>4845.333333333333</v>
      </c>
      <c r="V116" s="466">
        <f t="shared" si="54"/>
        <v>7268</v>
      </c>
      <c r="W116" s="466">
        <f t="shared" si="54"/>
        <v>9690.6666666666661</v>
      </c>
      <c r="X116" s="466">
        <f t="shared" si="54"/>
        <v>12113.333333333332</v>
      </c>
      <c r="Y116" s="466">
        <f t="shared" si="54"/>
        <v>14535.999999999998</v>
      </c>
      <c r="Z116" s="466">
        <f t="shared" si="54"/>
        <v>16958.666666666664</v>
      </c>
      <c r="AA116" s="466">
        <f t="shared" si="54"/>
        <v>19381.333333333332</v>
      </c>
      <c r="AB116" s="466">
        <f t="shared" si="54"/>
        <v>21804</v>
      </c>
      <c r="AC116" s="466">
        <f t="shared" si="54"/>
        <v>24226.666666666668</v>
      </c>
      <c r="AD116" s="466">
        <f t="shared" si="54"/>
        <v>26649.333333333336</v>
      </c>
      <c r="AE116" s="467">
        <f t="shared" si="54"/>
        <v>29072.000000000004</v>
      </c>
      <c r="AF116" s="486"/>
      <c r="AG116" s="486"/>
      <c r="AH116" s="486"/>
      <c r="AI116" s="486"/>
      <c r="AJ116" s="486"/>
      <c r="AK116" s="486"/>
      <c r="AL116" s="486"/>
      <c r="AM116" s="227"/>
      <c r="AN116" s="227"/>
      <c r="AO116" s="227"/>
      <c r="AP116" s="227"/>
      <c r="AQ116" s="227"/>
      <c r="AR116" s="227"/>
      <c r="AS116" s="227"/>
      <c r="AT116" s="227"/>
      <c r="AU116" s="227"/>
    </row>
    <row r="117" spans="1:47" s="189" customFormat="1" ht="14.4">
      <c r="A117" s="227"/>
      <c r="B117" s="6" t="s">
        <v>146</v>
      </c>
      <c r="C117" s="227"/>
      <c r="D117" s="54"/>
      <c r="E117" s="479" t="s">
        <v>98</v>
      </c>
      <c r="F117" s="434">
        <v>3388.4072701285268</v>
      </c>
      <c r="G117" s="434">
        <v>3009.2827903310845</v>
      </c>
      <c r="H117" s="434">
        <v>2949.9994026457139</v>
      </c>
      <c r="I117" s="434">
        <v>3672.1726954532883</v>
      </c>
      <c r="J117" s="434">
        <v>2811.6976394786489</v>
      </c>
      <c r="K117" s="434">
        <v>2603.9339882711593</v>
      </c>
      <c r="L117" s="434">
        <v>4222.5367980944939</v>
      </c>
      <c r="M117" s="434">
        <v>3223.8949589736803</v>
      </c>
      <c r="N117" s="434">
        <v>3155.0676224168647</v>
      </c>
      <c r="O117" s="434">
        <v>2276.4428833857619</v>
      </c>
      <c r="P117" s="434">
        <v>2575.4216211936819</v>
      </c>
      <c r="Q117" s="433">
        <v>2272.3882852018464</v>
      </c>
      <c r="R117" s="560"/>
      <c r="S117" s="402" t="str">
        <f t="shared" si="38"/>
        <v>MA350</v>
      </c>
      <c r="T117" s="466">
        <f t="shared" si="53"/>
        <v>3388.4072701285268</v>
      </c>
      <c r="U117" s="466">
        <f t="shared" si="54"/>
        <v>6397.6900604596112</v>
      </c>
      <c r="V117" s="466">
        <f t="shared" si="54"/>
        <v>9347.6894631053256</v>
      </c>
      <c r="W117" s="466">
        <f t="shared" si="54"/>
        <v>13019.862158558613</v>
      </c>
      <c r="X117" s="466">
        <f t="shared" si="54"/>
        <v>15831.559798037262</v>
      </c>
      <c r="Y117" s="466">
        <f t="shared" si="54"/>
        <v>18435.49378630842</v>
      </c>
      <c r="Z117" s="466">
        <f t="shared" si="54"/>
        <v>22658.030584402914</v>
      </c>
      <c r="AA117" s="466">
        <f t="shared" si="54"/>
        <v>25881.925543376594</v>
      </c>
      <c r="AB117" s="466">
        <f t="shared" si="54"/>
        <v>29036.993165793458</v>
      </c>
      <c r="AC117" s="466">
        <f t="shared" si="54"/>
        <v>31313.436049179218</v>
      </c>
      <c r="AD117" s="466">
        <f t="shared" si="54"/>
        <v>33888.857670372898</v>
      </c>
      <c r="AE117" s="467">
        <f t="shared" si="54"/>
        <v>36161.245955574741</v>
      </c>
      <c r="AF117" s="486"/>
      <c r="AG117" s="486"/>
      <c r="AH117" s="486"/>
      <c r="AI117" s="486"/>
      <c r="AJ117" s="486"/>
      <c r="AK117" s="486"/>
      <c r="AL117" s="486"/>
      <c r="AM117" s="227"/>
      <c r="AN117" s="227"/>
      <c r="AO117" s="227"/>
      <c r="AP117" s="227"/>
      <c r="AQ117" s="227"/>
      <c r="AR117" s="227"/>
      <c r="AS117" s="227"/>
      <c r="AT117" s="227"/>
      <c r="AU117" s="227"/>
    </row>
    <row r="118" spans="1:47" s="9" customFormat="1" ht="14.4">
      <c r="A118" s="63"/>
      <c r="B118" s="6"/>
      <c r="C118" s="63"/>
      <c r="D118" s="197"/>
      <c r="E118" s="473"/>
      <c r="F118" s="474"/>
      <c r="G118" s="474"/>
      <c r="H118" s="474"/>
      <c r="I118" s="474"/>
      <c r="J118" s="474"/>
      <c r="K118" s="474"/>
      <c r="L118" s="474"/>
      <c r="M118" s="474"/>
      <c r="N118" s="474"/>
      <c r="O118" s="474"/>
      <c r="P118" s="474"/>
      <c r="Q118" s="474"/>
      <c r="R118" s="554"/>
      <c r="S118" s="402"/>
      <c r="T118" s="475"/>
      <c r="U118" s="475"/>
      <c r="V118" s="475"/>
      <c r="W118" s="475"/>
      <c r="X118" s="475"/>
      <c r="Y118" s="475"/>
      <c r="Z118" s="475"/>
      <c r="AA118" s="475"/>
      <c r="AB118" s="475"/>
      <c r="AC118" s="475"/>
      <c r="AD118" s="475"/>
      <c r="AE118" s="476"/>
      <c r="AF118" s="378"/>
      <c r="AG118" s="378"/>
      <c r="AH118" s="378"/>
      <c r="AI118" s="378"/>
      <c r="AJ118" s="378"/>
      <c r="AK118" s="378"/>
      <c r="AL118" s="378"/>
    </row>
    <row r="119" spans="1:47" s="95" customFormat="1" ht="14.4">
      <c r="A119" s="98"/>
      <c r="B119" s="97" t="s">
        <v>147</v>
      </c>
      <c r="C119" s="98"/>
      <c r="D119" s="201"/>
      <c r="E119" s="471" t="s">
        <v>100</v>
      </c>
      <c r="F119" s="477">
        <f t="shared" ref="F119:G119" si="55">SUM(F106:F118)</f>
        <v>36404.211560429118</v>
      </c>
      <c r="G119" s="477">
        <f t="shared" si="55"/>
        <v>36044.221187409741</v>
      </c>
      <c r="H119" s="477">
        <f t="shared" ref="H119:Q119" si="56">SUM(H106:H118)</f>
        <v>35914.591067932844</v>
      </c>
      <c r="I119" s="477">
        <f t="shared" si="56"/>
        <v>38507.381030660632</v>
      </c>
      <c r="J119" s="477">
        <f t="shared" si="56"/>
        <v>37018.197915834447</v>
      </c>
      <c r="K119" s="477">
        <f t="shared" si="56"/>
        <v>41032.800045416174</v>
      </c>
      <c r="L119" s="477">
        <f t="shared" si="56"/>
        <v>41572.842726940384</v>
      </c>
      <c r="M119" s="477">
        <f t="shared" si="56"/>
        <v>41085.978136382706</v>
      </c>
      <c r="N119" s="477">
        <f t="shared" si="56"/>
        <v>37562.244067761152</v>
      </c>
      <c r="O119" s="477">
        <f t="shared" si="56"/>
        <v>39067.607146836162</v>
      </c>
      <c r="P119" s="477">
        <f t="shared" si="56"/>
        <v>36975.094999312561</v>
      </c>
      <c r="Q119" s="477">
        <f t="shared" si="56"/>
        <v>38602.629487901948</v>
      </c>
      <c r="R119" s="556"/>
      <c r="S119" s="419" t="str">
        <f t="shared" si="38"/>
        <v>MA400</v>
      </c>
      <c r="T119" s="477">
        <f t="shared" ref="T119:AE119" si="57">SUM(T106:T118)</f>
        <v>36404.211560429118</v>
      </c>
      <c r="U119" s="477">
        <f t="shared" si="57"/>
        <v>72448.432747838859</v>
      </c>
      <c r="V119" s="477">
        <f t="shared" si="57"/>
        <v>108363.02381577171</v>
      </c>
      <c r="W119" s="477">
        <f t="shared" si="57"/>
        <v>146870.40484643236</v>
      </c>
      <c r="X119" s="477">
        <f t="shared" si="57"/>
        <v>183888.60276226679</v>
      </c>
      <c r="Y119" s="477">
        <f t="shared" si="57"/>
        <v>224921.40280768296</v>
      </c>
      <c r="Z119" s="477">
        <f t="shared" si="57"/>
        <v>266494.24553462333</v>
      </c>
      <c r="AA119" s="477">
        <f t="shared" si="57"/>
        <v>307580.22367100604</v>
      </c>
      <c r="AB119" s="477">
        <f t="shared" si="57"/>
        <v>345142.46773876727</v>
      </c>
      <c r="AC119" s="477">
        <f t="shared" si="57"/>
        <v>384210.07488560345</v>
      </c>
      <c r="AD119" s="477">
        <f t="shared" si="57"/>
        <v>421185.16988491599</v>
      </c>
      <c r="AE119" s="487">
        <f t="shared" si="57"/>
        <v>459787.79937281791</v>
      </c>
      <c r="AF119" s="421"/>
      <c r="AG119" s="421"/>
      <c r="AH119" s="421"/>
      <c r="AI119" s="421"/>
      <c r="AJ119" s="421"/>
      <c r="AK119" s="421"/>
      <c r="AL119" s="421"/>
    </row>
    <row r="120" spans="1:47" s="9" customFormat="1" ht="14.4">
      <c r="A120" s="63"/>
      <c r="B120" s="6"/>
      <c r="C120" s="63"/>
      <c r="D120" s="197"/>
      <c r="E120" s="478"/>
      <c r="F120" s="474"/>
      <c r="G120" s="474"/>
      <c r="H120" s="474"/>
      <c r="I120" s="474"/>
      <c r="J120" s="474"/>
      <c r="K120" s="474"/>
      <c r="L120" s="474"/>
      <c r="M120" s="474"/>
      <c r="N120" s="474"/>
      <c r="O120" s="474"/>
      <c r="P120" s="474"/>
      <c r="Q120" s="474"/>
      <c r="R120" s="554"/>
      <c r="S120" s="402"/>
      <c r="T120" s="475"/>
      <c r="U120" s="475"/>
      <c r="V120" s="475"/>
      <c r="W120" s="475"/>
      <c r="X120" s="475"/>
      <c r="Y120" s="475"/>
      <c r="Z120" s="475"/>
      <c r="AA120" s="475"/>
      <c r="AB120" s="475"/>
      <c r="AC120" s="475"/>
      <c r="AD120" s="475"/>
      <c r="AE120" s="476"/>
      <c r="AF120" s="378"/>
      <c r="AG120" s="378"/>
      <c r="AH120" s="378"/>
      <c r="AI120" s="378"/>
      <c r="AJ120" s="378"/>
      <c r="AK120" s="378"/>
      <c r="AL120" s="378"/>
    </row>
    <row r="121" spans="1:47" s="9" customFormat="1" ht="14.4">
      <c r="A121" s="63"/>
      <c r="B121" s="6">
        <v>0</v>
      </c>
      <c r="C121" s="63"/>
      <c r="D121" s="193"/>
      <c r="E121" s="479"/>
      <c r="F121" s="464"/>
      <c r="G121" s="464"/>
      <c r="H121" s="464"/>
      <c r="I121" s="464"/>
      <c r="J121" s="464"/>
      <c r="K121" s="464"/>
      <c r="L121" s="464"/>
      <c r="M121" s="464"/>
      <c r="N121" s="464"/>
      <c r="O121" s="464"/>
      <c r="P121" s="464"/>
      <c r="Q121" s="464"/>
      <c r="R121" s="554"/>
      <c r="S121" s="402">
        <f t="shared" si="38"/>
        <v>0</v>
      </c>
      <c r="T121" s="466"/>
      <c r="U121" s="466"/>
      <c r="V121" s="466"/>
      <c r="W121" s="466"/>
      <c r="X121" s="466"/>
      <c r="Y121" s="466"/>
      <c r="Z121" s="466"/>
      <c r="AA121" s="466"/>
      <c r="AB121" s="466"/>
      <c r="AC121" s="466"/>
      <c r="AD121" s="466"/>
      <c r="AE121" s="467"/>
      <c r="AF121" s="378"/>
      <c r="AG121" s="378"/>
      <c r="AH121" s="378"/>
      <c r="AI121" s="378"/>
      <c r="AJ121" s="378"/>
      <c r="AK121" s="378"/>
      <c r="AL121" s="378"/>
    </row>
    <row r="122" spans="1:47" s="189" customFormat="1" ht="14.4">
      <c r="A122" s="227"/>
      <c r="B122" s="6" t="s">
        <v>148</v>
      </c>
      <c r="C122" s="227"/>
      <c r="D122" s="54"/>
      <c r="E122" s="479" t="s">
        <v>149</v>
      </c>
      <c r="F122" s="434">
        <v>2848.6606999999999</v>
      </c>
      <c r="G122" s="434">
        <v>2080.0746999999997</v>
      </c>
      <c r="H122" s="434">
        <v>3577.6844000000001</v>
      </c>
      <c r="I122" s="434">
        <v>2597.0007999999998</v>
      </c>
      <c r="J122" s="434">
        <v>2336.5549999999998</v>
      </c>
      <c r="K122" s="434">
        <v>2539.1354000000001</v>
      </c>
      <c r="L122" s="434">
        <v>2792.1446000000001</v>
      </c>
      <c r="M122" s="434">
        <v>2368.7734000000005</v>
      </c>
      <c r="N122" s="434">
        <v>2437.1242000000002</v>
      </c>
      <c r="O122" s="434">
        <v>3890.3821000000003</v>
      </c>
      <c r="P122" s="434">
        <v>2819.3778000000002</v>
      </c>
      <c r="Q122" s="433">
        <v>3642.3821000000003</v>
      </c>
      <c r="R122" s="560"/>
      <c r="S122" s="402" t="str">
        <f t="shared" si="38"/>
        <v>MA500</v>
      </c>
      <c r="T122" s="467">
        <f t="shared" si="53"/>
        <v>2848.6606999999999</v>
      </c>
      <c r="U122" s="467">
        <f t="shared" si="54"/>
        <v>4928.7353999999996</v>
      </c>
      <c r="V122" s="467">
        <f t="shared" si="54"/>
        <v>8506.4197999999997</v>
      </c>
      <c r="W122" s="467">
        <f t="shared" si="54"/>
        <v>11103.420599999999</v>
      </c>
      <c r="X122" s="467">
        <f t="shared" si="54"/>
        <v>13439.9756</v>
      </c>
      <c r="Y122" s="467">
        <f t="shared" si="54"/>
        <v>15979.111000000001</v>
      </c>
      <c r="Z122" s="467">
        <f t="shared" si="54"/>
        <v>18771.2556</v>
      </c>
      <c r="AA122" s="467">
        <f t="shared" si="54"/>
        <v>21140.029000000002</v>
      </c>
      <c r="AB122" s="467">
        <f t="shared" si="54"/>
        <v>23577.153200000001</v>
      </c>
      <c r="AC122" s="467">
        <f t="shared" si="54"/>
        <v>27467.5353</v>
      </c>
      <c r="AD122" s="467">
        <f t="shared" si="54"/>
        <v>30286.913099999998</v>
      </c>
      <c r="AE122" s="467">
        <f t="shared" si="54"/>
        <v>33929.2952</v>
      </c>
      <c r="AF122" s="486"/>
      <c r="AG122" s="486"/>
      <c r="AH122" s="486"/>
      <c r="AI122" s="486"/>
      <c r="AJ122" s="486"/>
      <c r="AK122" s="486"/>
      <c r="AL122" s="486"/>
      <c r="AM122" s="227"/>
      <c r="AN122" s="227"/>
      <c r="AO122" s="227"/>
      <c r="AP122" s="227"/>
      <c r="AQ122" s="227"/>
      <c r="AR122" s="227"/>
      <c r="AS122" s="227"/>
      <c r="AT122" s="227"/>
      <c r="AU122" s="227"/>
    </row>
    <row r="123" spans="1:47" s="9" customFormat="1" ht="14.4">
      <c r="A123" s="63"/>
      <c r="B123" s="6" t="s">
        <v>151</v>
      </c>
      <c r="C123" s="63"/>
      <c r="D123" s="54"/>
      <c r="E123" s="479" t="s">
        <v>152</v>
      </c>
      <c r="F123" s="434">
        <v>302.90910000000002</v>
      </c>
      <c r="G123" s="434">
        <v>69.851599999999991</v>
      </c>
      <c r="H123" s="434">
        <v>474.12430000000001</v>
      </c>
      <c r="I123" s="434">
        <v>21.704899999999999</v>
      </c>
      <c r="J123" s="434">
        <v>7751.39</v>
      </c>
      <c r="K123" s="434">
        <v>1007.2932000000001</v>
      </c>
      <c r="L123" s="434">
        <v>6619.2975999999999</v>
      </c>
      <c r="M123" s="434">
        <v>742.35</v>
      </c>
      <c r="N123" s="434">
        <v>3510.76</v>
      </c>
      <c r="O123" s="434">
        <v>0</v>
      </c>
      <c r="P123" s="434">
        <v>0</v>
      </c>
      <c r="Q123" s="433">
        <v>0</v>
      </c>
      <c r="R123" s="554"/>
      <c r="S123" s="402" t="str">
        <f t="shared" si="38"/>
        <v>MA600</v>
      </c>
      <c r="T123" s="467">
        <f t="shared" si="53"/>
        <v>302.90910000000002</v>
      </c>
      <c r="U123" s="467">
        <f t="shared" si="54"/>
        <v>372.76070000000004</v>
      </c>
      <c r="V123" s="467">
        <f t="shared" si="54"/>
        <v>846.88499999999999</v>
      </c>
      <c r="W123" s="467">
        <f t="shared" si="54"/>
        <v>868.58989999999994</v>
      </c>
      <c r="X123" s="467">
        <f t="shared" si="54"/>
        <v>8619.9799000000003</v>
      </c>
      <c r="Y123" s="467">
        <f t="shared" si="54"/>
        <v>9627.2731000000003</v>
      </c>
      <c r="Z123" s="467">
        <f t="shared" si="54"/>
        <v>16246.5707</v>
      </c>
      <c r="AA123" s="467">
        <f t="shared" si="54"/>
        <v>16988.920699999999</v>
      </c>
      <c r="AB123" s="467">
        <f t="shared" si="54"/>
        <v>20499.680699999997</v>
      </c>
      <c r="AC123" s="467">
        <f t="shared" si="54"/>
        <v>20499.680699999997</v>
      </c>
      <c r="AD123" s="467">
        <f t="shared" si="54"/>
        <v>20499.680699999997</v>
      </c>
      <c r="AE123" s="467">
        <f t="shared" si="54"/>
        <v>20499.680699999997</v>
      </c>
      <c r="AF123" s="401"/>
      <c r="AG123" s="401"/>
      <c r="AH123" s="401"/>
      <c r="AI123" s="401"/>
      <c r="AJ123" s="401"/>
      <c r="AK123" s="401"/>
      <c r="AL123" s="401"/>
      <c r="AM123" s="63"/>
      <c r="AN123" s="63"/>
      <c r="AO123" s="63"/>
      <c r="AP123" s="63"/>
      <c r="AQ123" s="63"/>
      <c r="AR123" s="63"/>
      <c r="AS123" s="63"/>
      <c r="AT123" s="63"/>
      <c r="AU123" s="63"/>
    </row>
    <row r="124" spans="1:47" s="9" customFormat="1" ht="14.4">
      <c r="A124" s="63"/>
      <c r="B124" s="6" t="s">
        <v>153</v>
      </c>
      <c r="C124" s="63"/>
      <c r="D124" s="54"/>
      <c r="E124" s="479" t="s">
        <v>154</v>
      </c>
      <c r="F124" s="434">
        <v>28366.967200000003</v>
      </c>
      <c r="G124" s="434">
        <v>14780.9272</v>
      </c>
      <c r="H124" s="434">
        <v>13967.4288</v>
      </c>
      <c r="I124" s="434">
        <v>11157.6296</v>
      </c>
      <c r="J124" s="434">
        <v>10364.4632</v>
      </c>
      <c r="K124" s="434">
        <v>15110.357600000001</v>
      </c>
      <c r="L124" s="434">
        <v>11644.3392</v>
      </c>
      <c r="M124" s="434">
        <v>30022.605599999999</v>
      </c>
      <c r="N124" s="434">
        <v>16091.296</v>
      </c>
      <c r="O124" s="434">
        <v>13365.0296</v>
      </c>
      <c r="P124" s="434">
        <v>13365.0296</v>
      </c>
      <c r="Q124" s="433">
        <v>13365.0296</v>
      </c>
      <c r="R124" s="554"/>
      <c r="S124" s="402" t="str">
        <f t="shared" si="38"/>
        <v>MA700</v>
      </c>
      <c r="T124" s="467">
        <f t="shared" si="53"/>
        <v>28366.967200000003</v>
      </c>
      <c r="U124" s="467">
        <f t="shared" si="54"/>
        <v>43147.894400000005</v>
      </c>
      <c r="V124" s="467">
        <f t="shared" si="54"/>
        <v>57115.323200000006</v>
      </c>
      <c r="W124" s="467">
        <f t="shared" si="54"/>
        <v>68272.952799999999</v>
      </c>
      <c r="X124" s="467">
        <f t="shared" si="54"/>
        <v>78637.415999999997</v>
      </c>
      <c r="Y124" s="467">
        <f t="shared" si="54"/>
        <v>93747.7736</v>
      </c>
      <c r="Z124" s="467">
        <f t="shared" si="54"/>
        <v>105392.1128</v>
      </c>
      <c r="AA124" s="467">
        <f t="shared" si="54"/>
        <v>135414.71840000001</v>
      </c>
      <c r="AB124" s="467">
        <f t="shared" si="54"/>
        <v>151506.01440000001</v>
      </c>
      <c r="AC124" s="467">
        <f t="shared" si="54"/>
        <v>164871.04400000002</v>
      </c>
      <c r="AD124" s="467">
        <f t="shared" si="54"/>
        <v>178236.07360000003</v>
      </c>
      <c r="AE124" s="467">
        <f t="shared" si="54"/>
        <v>191601.10320000004</v>
      </c>
      <c r="AF124" s="401"/>
      <c r="AG124" s="401"/>
      <c r="AH124" s="401"/>
      <c r="AI124" s="401"/>
      <c r="AJ124" s="401"/>
      <c r="AK124" s="401"/>
      <c r="AL124" s="401"/>
      <c r="AM124" s="63"/>
      <c r="AN124" s="63"/>
      <c r="AO124" s="63"/>
      <c r="AP124" s="63"/>
      <c r="AQ124" s="63"/>
      <c r="AR124" s="63"/>
      <c r="AS124" s="63"/>
      <c r="AT124" s="63"/>
      <c r="AU124" s="63"/>
    </row>
    <row r="125" spans="1:47" s="9" customFormat="1" ht="14.4">
      <c r="A125" s="63"/>
      <c r="B125" s="6" t="s">
        <v>156</v>
      </c>
      <c r="C125" s="63"/>
      <c r="D125" s="54"/>
      <c r="E125" s="479" t="s">
        <v>157</v>
      </c>
      <c r="F125" s="434">
        <v>0</v>
      </c>
      <c r="G125" s="434">
        <v>0</v>
      </c>
      <c r="H125" s="434">
        <v>0</v>
      </c>
      <c r="I125" s="434">
        <v>0</v>
      </c>
      <c r="J125" s="434">
        <v>0</v>
      </c>
      <c r="K125" s="434">
        <v>0</v>
      </c>
      <c r="L125" s="434">
        <v>1774.68</v>
      </c>
      <c r="M125" s="434">
        <v>0</v>
      </c>
      <c r="N125" s="434">
        <v>1564.67</v>
      </c>
      <c r="O125" s="434">
        <v>553.66999999999996</v>
      </c>
      <c r="P125" s="434">
        <v>553.66999999999996</v>
      </c>
      <c r="Q125" s="433">
        <v>553.66999999999996</v>
      </c>
      <c r="R125" s="554"/>
      <c r="S125" s="402" t="str">
        <f>B125</f>
        <v>MA710</v>
      </c>
      <c r="T125" s="467">
        <f>F125</f>
        <v>0</v>
      </c>
      <c r="U125" s="467">
        <f t="shared" si="54"/>
        <v>0</v>
      </c>
      <c r="V125" s="467">
        <f t="shared" si="54"/>
        <v>0</v>
      </c>
      <c r="W125" s="467">
        <f t="shared" si="54"/>
        <v>0</v>
      </c>
      <c r="X125" s="467">
        <f t="shared" si="54"/>
        <v>0</v>
      </c>
      <c r="Y125" s="467">
        <f t="shared" si="54"/>
        <v>0</v>
      </c>
      <c r="Z125" s="467">
        <f t="shared" si="54"/>
        <v>1774.68</v>
      </c>
      <c r="AA125" s="467">
        <f t="shared" si="54"/>
        <v>1774.68</v>
      </c>
      <c r="AB125" s="467">
        <f t="shared" si="54"/>
        <v>3339.3500000000004</v>
      </c>
      <c r="AC125" s="467">
        <f t="shared" si="54"/>
        <v>3893.0200000000004</v>
      </c>
      <c r="AD125" s="467">
        <f t="shared" si="54"/>
        <v>4446.6900000000005</v>
      </c>
      <c r="AE125" s="467">
        <f t="shared" si="54"/>
        <v>5000.3600000000006</v>
      </c>
      <c r="AF125" s="401"/>
      <c r="AG125" s="401"/>
      <c r="AH125" s="401"/>
      <c r="AI125" s="401"/>
      <c r="AJ125" s="401"/>
      <c r="AK125" s="401"/>
      <c r="AL125" s="401"/>
      <c r="AM125" s="63"/>
      <c r="AN125" s="63"/>
      <c r="AO125" s="63"/>
      <c r="AP125" s="63"/>
      <c r="AQ125" s="63"/>
      <c r="AR125" s="63"/>
      <c r="AS125" s="63"/>
      <c r="AT125" s="63"/>
      <c r="AU125" s="63"/>
    </row>
    <row r="126" spans="1:47" s="9" customFormat="1" ht="14.4">
      <c r="A126" s="63"/>
      <c r="B126" s="6" t="s">
        <v>158</v>
      </c>
      <c r="C126" s="63"/>
      <c r="D126" s="54"/>
      <c r="E126" s="479" t="s">
        <v>159</v>
      </c>
      <c r="F126" s="434">
        <v>0</v>
      </c>
      <c r="G126" s="434">
        <v>0</v>
      </c>
      <c r="H126" s="434">
        <v>0</v>
      </c>
      <c r="I126" s="434">
        <v>0</v>
      </c>
      <c r="J126" s="434">
        <v>0</v>
      </c>
      <c r="K126" s="434">
        <v>0</v>
      </c>
      <c r="L126" s="434">
        <v>0</v>
      </c>
      <c r="M126" s="434">
        <v>0</v>
      </c>
      <c r="N126" s="434">
        <v>0</v>
      </c>
      <c r="O126" s="434">
        <v>0</v>
      </c>
      <c r="P126" s="434">
        <v>0</v>
      </c>
      <c r="Q126" s="433">
        <v>0</v>
      </c>
      <c r="R126" s="554"/>
      <c r="S126" s="402" t="str">
        <f t="shared" si="38"/>
        <v>MA800</v>
      </c>
      <c r="T126" s="467">
        <f t="shared" si="53"/>
        <v>0</v>
      </c>
      <c r="U126" s="467">
        <f t="shared" si="54"/>
        <v>0</v>
      </c>
      <c r="V126" s="467">
        <f t="shared" si="54"/>
        <v>0</v>
      </c>
      <c r="W126" s="467">
        <f t="shared" si="54"/>
        <v>0</v>
      </c>
      <c r="X126" s="467">
        <f t="shared" si="54"/>
        <v>0</v>
      </c>
      <c r="Y126" s="467">
        <f t="shared" si="54"/>
        <v>0</v>
      </c>
      <c r="Z126" s="467">
        <f t="shared" si="54"/>
        <v>0</v>
      </c>
      <c r="AA126" s="467">
        <f t="shared" si="54"/>
        <v>0</v>
      </c>
      <c r="AB126" s="467">
        <f t="shared" si="54"/>
        <v>0</v>
      </c>
      <c r="AC126" s="467">
        <f t="shared" si="54"/>
        <v>0</v>
      </c>
      <c r="AD126" s="467">
        <f t="shared" si="54"/>
        <v>0</v>
      </c>
      <c r="AE126" s="467">
        <f t="shared" si="54"/>
        <v>0</v>
      </c>
      <c r="AF126" s="401"/>
      <c r="AG126" s="401"/>
      <c r="AH126" s="401"/>
      <c r="AI126" s="401"/>
      <c r="AJ126" s="401"/>
      <c r="AK126" s="401"/>
      <c r="AL126" s="401"/>
      <c r="AM126" s="63"/>
      <c r="AN126" s="63"/>
      <c r="AO126" s="63"/>
      <c r="AP126" s="63"/>
      <c r="AQ126" s="63"/>
      <c r="AR126" s="63"/>
      <c r="AS126" s="63"/>
      <c r="AT126" s="63"/>
      <c r="AU126" s="63"/>
    </row>
    <row r="127" spans="1:47" s="9" customFormat="1" ht="14.4">
      <c r="A127" s="63"/>
      <c r="B127" s="6" t="s">
        <v>160</v>
      </c>
      <c r="C127" s="63"/>
      <c r="D127" s="54"/>
      <c r="E127" s="479" t="s">
        <v>163</v>
      </c>
      <c r="F127" s="434">
        <v>90.06</v>
      </c>
      <c r="G127" s="434">
        <v>0.24</v>
      </c>
      <c r="H127" s="434">
        <v>10.23</v>
      </c>
      <c r="I127" s="434">
        <v>71.239999999999995</v>
      </c>
      <c r="J127" s="434">
        <v>0.24</v>
      </c>
      <c r="K127" s="434">
        <v>306.70999999999998</v>
      </c>
      <c r="L127" s="434">
        <v>11.33</v>
      </c>
      <c r="M127" s="434">
        <v>0</v>
      </c>
      <c r="N127" s="434">
        <v>51.78</v>
      </c>
      <c r="O127" s="434">
        <v>352.73</v>
      </c>
      <c r="P127" s="434">
        <v>352.73</v>
      </c>
      <c r="Q127" s="433">
        <v>352.73</v>
      </c>
      <c r="R127" s="554"/>
      <c r="S127" s="402" t="str">
        <f t="shared" si="38"/>
        <v>MA900</v>
      </c>
      <c r="T127" s="467">
        <f t="shared" si="53"/>
        <v>90.06</v>
      </c>
      <c r="U127" s="467">
        <f t="shared" si="54"/>
        <v>90.3</v>
      </c>
      <c r="V127" s="467">
        <f t="shared" si="54"/>
        <v>100.53</v>
      </c>
      <c r="W127" s="467">
        <f t="shared" si="54"/>
        <v>171.76999999999998</v>
      </c>
      <c r="X127" s="467">
        <f t="shared" si="54"/>
        <v>172.01</v>
      </c>
      <c r="Y127" s="467">
        <f t="shared" si="54"/>
        <v>478.71999999999997</v>
      </c>
      <c r="Z127" s="467">
        <f t="shared" si="54"/>
        <v>490.04999999999995</v>
      </c>
      <c r="AA127" s="467">
        <f t="shared" si="54"/>
        <v>490.04999999999995</v>
      </c>
      <c r="AB127" s="467">
        <f t="shared" si="54"/>
        <v>541.82999999999993</v>
      </c>
      <c r="AC127" s="467">
        <f t="shared" si="54"/>
        <v>894.56</v>
      </c>
      <c r="AD127" s="467">
        <f t="shared" si="54"/>
        <v>1247.29</v>
      </c>
      <c r="AE127" s="467">
        <f t="shared" si="54"/>
        <v>1600.02</v>
      </c>
      <c r="AF127" s="401"/>
      <c r="AG127" s="401"/>
      <c r="AH127" s="401"/>
      <c r="AI127" s="401"/>
      <c r="AJ127" s="401"/>
      <c r="AK127" s="401"/>
      <c r="AL127" s="401"/>
      <c r="AM127" s="63"/>
      <c r="AN127" s="63"/>
      <c r="AO127" s="63"/>
      <c r="AP127" s="63"/>
      <c r="AQ127" s="63"/>
      <c r="AR127" s="63"/>
      <c r="AS127" s="63"/>
      <c r="AT127" s="63"/>
      <c r="AU127" s="63"/>
    </row>
    <row r="128" spans="1:47" s="9" customFormat="1" ht="14.4">
      <c r="A128" s="63"/>
      <c r="B128" s="6" t="s">
        <v>164</v>
      </c>
      <c r="C128" s="63"/>
      <c r="D128" s="54"/>
      <c r="E128" s="479" t="s">
        <v>165</v>
      </c>
      <c r="F128" s="434">
        <v>68.75</v>
      </c>
      <c r="G128" s="434">
        <v>0</v>
      </c>
      <c r="H128" s="434">
        <v>1595.81</v>
      </c>
      <c r="I128" s="434">
        <v>671.45</v>
      </c>
      <c r="J128" s="434">
        <v>0</v>
      </c>
      <c r="K128" s="434">
        <v>0</v>
      </c>
      <c r="L128" s="434">
        <v>14.06</v>
      </c>
      <c r="M128" s="434">
        <v>2649.5</v>
      </c>
      <c r="N128" s="434">
        <v>0</v>
      </c>
      <c r="O128" s="434">
        <v>0</v>
      </c>
      <c r="P128" s="434">
        <v>0</v>
      </c>
      <c r="Q128" s="433">
        <v>0</v>
      </c>
      <c r="R128" s="554"/>
      <c r="S128" s="402" t="str">
        <f t="shared" si="38"/>
        <v>MA1000</v>
      </c>
      <c r="T128" s="467">
        <f t="shared" si="53"/>
        <v>68.75</v>
      </c>
      <c r="U128" s="467">
        <f t="shared" si="54"/>
        <v>68.75</v>
      </c>
      <c r="V128" s="467">
        <f t="shared" si="54"/>
        <v>1664.56</v>
      </c>
      <c r="W128" s="467">
        <f t="shared" si="54"/>
        <v>2336.0100000000002</v>
      </c>
      <c r="X128" s="467">
        <f t="shared" si="54"/>
        <v>2336.0100000000002</v>
      </c>
      <c r="Y128" s="467">
        <f t="shared" si="54"/>
        <v>2336.0100000000002</v>
      </c>
      <c r="Z128" s="467">
        <f t="shared" si="54"/>
        <v>2350.0700000000002</v>
      </c>
      <c r="AA128" s="467">
        <f t="shared" si="54"/>
        <v>4999.57</v>
      </c>
      <c r="AB128" s="467">
        <f t="shared" si="54"/>
        <v>4999.57</v>
      </c>
      <c r="AC128" s="467">
        <f t="shared" si="54"/>
        <v>4999.57</v>
      </c>
      <c r="AD128" s="467">
        <f t="shared" si="54"/>
        <v>4999.57</v>
      </c>
      <c r="AE128" s="467">
        <f t="shared" si="54"/>
        <v>4999.57</v>
      </c>
      <c r="AF128" s="401"/>
      <c r="AG128" s="401"/>
      <c r="AH128" s="401"/>
      <c r="AI128" s="401"/>
      <c r="AJ128" s="401"/>
      <c r="AK128" s="401"/>
      <c r="AL128" s="401"/>
      <c r="AM128" s="63"/>
      <c r="AN128" s="63"/>
      <c r="AO128" s="63"/>
      <c r="AP128" s="63"/>
      <c r="AQ128" s="63"/>
      <c r="AR128" s="63"/>
      <c r="AS128" s="63"/>
      <c r="AT128" s="63"/>
      <c r="AU128" s="63"/>
    </row>
    <row r="129" spans="1:47" s="9" customFormat="1" ht="14.4">
      <c r="A129" s="63"/>
      <c r="B129" s="6" t="s">
        <v>166</v>
      </c>
      <c r="C129" s="63"/>
      <c r="D129" s="54"/>
      <c r="E129" s="479" t="s">
        <v>167</v>
      </c>
      <c r="F129" s="434">
        <v>1962</v>
      </c>
      <c r="G129" s="434">
        <v>0</v>
      </c>
      <c r="H129" s="434">
        <v>761.85</v>
      </c>
      <c r="I129" s="434">
        <v>332</v>
      </c>
      <c r="J129" s="434">
        <v>0</v>
      </c>
      <c r="K129" s="434">
        <v>0</v>
      </c>
      <c r="L129" s="434">
        <v>1436</v>
      </c>
      <c r="M129" s="434">
        <v>3610</v>
      </c>
      <c r="N129" s="434">
        <v>-1614.12</v>
      </c>
      <c r="O129" s="434">
        <v>2204</v>
      </c>
      <c r="P129" s="434">
        <v>2204</v>
      </c>
      <c r="Q129" s="433">
        <v>2204</v>
      </c>
      <c r="R129" s="554"/>
      <c r="S129" s="402" t="str">
        <f t="shared" si="38"/>
        <v>MA1100</v>
      </c>
      <c r="T129" s="467">
        <f t="shared" si="53"/>
        <v>1962</v>
      </c>
      <c r="U129" s="467">
        <f t="shared" si="54"/>
        <v>1962</v>
      </c>
      <c r="V129" s="467">
        <f t="shared" si="54"/>
        <v>2723.85</v>
      </c>
      <c r="W129" s="467">
        <f t="shared" si="54"/>
        <v>3055.85</v>
      </c>
      <c r="X129" s="467">
        <f t="shared" si="54"/>
        <v>3055.85</v>
      </c>
      <c r="Y129" s="467">
        <f t="shared" si="54"/>
        <v>3055.85</v>
      </c>
      <c r="Z129" s="467">
        <f t="shared" si="54"/>
        <v>4491.8500000000004</v>
      </c>
      <c r="AA129" s="467">
        <f t="shared" si="54"/>
        <v>8101.85</v>
      </c>
      <c r="AB129" s="467">
        <f t="shared" si="54"/>
        <v>6487.7300000000005</v>
      </c>
      <c r="AC129" s="467">
        <f t="shared" si="54"/>
        <v>8691.73</v>
      </c>
      <c r="AD129" s="467">
        <f t="shared" si="54"/>
        <v>10895.73</v>
      </c>
      <c r="AE129" s="467">
        <f t="shared" si="54"/>
        <v>13099.73</v>
      </c>
      <c r="AF129" s="401"/>
      <c r="AG129" s="401"/>
      <c r="AH129" s="401"/>
      <c r="AI129" s="401"/>
      <c r="AJ129" s="401"/>
      <c r="AK129" s="401"/>
      <c r="AL129" s="401"/>
      <c r="AM129" s="63"/>
      <c r="AN129" s="63"/>
      <c r="AO129" s="63"/>
      <c r="AP129" s="63"/>
      <c r="AQ129" s="63"/>
      <c r="AR129" s="63"/>
      <c r="AS129" s="63"/>
      <c r="AT129" s="63"/>
      <c r="AU129" s="63"/>
    </row>
    <row r="130" spans="1:47" s="9" customFormat="1" ht="14.4">
      <c r="A130" s="63"/>
      <c r="B130" s="6" t="s">
        <v>168</v>
      </c>
      <c r="C130" s="63"/>
      <c r="D130" s="193"/>
      <c r="E130" s="479" t="s">
        <v>169</v>
      </c>
      <c r="F130" s="434">
        <v>116.55</v>
      </c>
      <c r="G130" s="434">
        <v>1574.1</v>
      </c>
      <c r="H130" s="434">
        <v>3646.26</v>
      </c>
      <c r="I130" s="434">
        <v>175.74</v>
      </c>
      <c r="J130" s="434">
        <v>0</v>
      </c>
      <c r="K130" s="434">
        <v>435.73</v>
      </c>
      <c r="L130" s="434">
        <v>907.02</v>
      </c>
      <c r="M130" s="434">
        <v>97.87</v>
      </c>
      <c r="N130" s="434">
        <v>935.14</v>
      </c>
      <c r="O130" s="434">
        <v>3500</v>
      </c>
      <c r="P130" s="434">
        <v>1692.7</v>
      </c>
      <c r="Q130" s="433">
        <v>2904.7</v>
      </c>
      <c r="R130" s="554"/>
      <c r="S130" s="402" t="str">
        <f t="shared" si="38"/>
        <v>MA1200</v>
      </c>
      <c r="T130" s="467">
        <f t="shared" si="53"/>
        <v>116.55</v>
      </c>
      <c r="U130" s="467">
        <f t="shared" si="54"/>
        <v>1690.6499999999999</v>
      </c>
      <c r="V130" s="467">
        <f t="shared" si="54"/>
        <v>5336.91</v>
      </c>
      <c r="W130" s="467">
        <f t="shared" si="54"/>
        <v>5512.65</v>
      </c>
      <c r="X130" s="467">
        <f t="shared" si="54"/>
        <v>5512.65</v>
      </c>
      <c r="Y130" s="467">
        <f t="shared" si="54"/>
        <v>5948.3799999999992</v>
      </c>
      <c r="Z130" s="467">
        <f t="shared" si="54"/>
        <v>6855.4</v>
      </c>
      <c r="AA130" s="467">
        <f t="shared" si="54"/>
        <v>6953.2699999999995</v>
      </c>
      <c r="AB130" s="467">
        <f t="shared" si="54"/>
        <v>7888.41</v>
      </c>
      <c r="AC130" s="467">
        <f t="shared" si="54"/>
        <v>11388.41</v>
      </c>
      <c r="AD130" s="467">
        <f t="shared" si="54"/>
        <v>13081.11</v>
      </c>
      <c r="AE130" s="467">
        <f t="shared" si="54"/>
        <v>15985.810000000001</v>
      </c>
      <c r="AF130" s="401"/>
      <c r="AG130" s="401"/>
      <c r="AH130" s="401"/>
      <c r="AI130" s="401"/>
      <c r="AJ130" s="401"/>
      <c r="AK130" s="401"/>
      <c r="AL130" s="401"/>
      <c r="AM130" s="63"/>
      <c r="AN130" s="63"/>
      <c r="AO130" s="63"/>
      <c r="AP130" s="63"/>
      <c r="AQ130" s="63"/>
      <c r="AR130" s="63"/>
      <c r="AS130" s="63"/>
      <c r="AT130" s="63"/>
      <c r="AU130" s="63"/>
    </row>
    <row r="131" spans="1:47" s="9" customFormat="1" ht="14.4">
      <c r="A131" s="63"/>
      <c r="B131" s="6" t="s">
        <v>170</v>
      </c>
      <c r="C131" s="63"/>
      <c r="D131" s="193"/>
      <c r="E131" s="479" t="s">
        <v>171</v>
      </c>
      <c r="F131" s="434">
        <v>23.37</v>
      </c>
      <c r="G131" s="434">
        <v>96.2</v>
      </c>
      <c r="H131" s="434">
        <v>0</v>
      </c>
      <c r="I131" s="434">
        <v>0</v>
      </c>
      <c r="J131" s="434">
        <v>0</v>
      </c>
      <c r="K131" s="434">
        <v>0</v>
      </c>
      <c r="L131" s="434">
        <v>0</v>
      </c>
      <c r="M131" s="434">
        <v>55.36</v>
      </c>
      <c r="N131" s="434">
        <v>0</v>
      </c>
      <c r="O131" s="434">
        <v>125</v>
      </c>
      <c r="P131" s="434">
        <v>125</v>
      </c>
      <c r="Q131" s="433">
        <v>125</v>
      </c>
      <c r="R131" s="554"/>
      <c r="S131" s="402" t="str">
        <f t="shared" si="38"/>
        <v>MA1300</v>
      </c>
      <c r="T131" s="467">
        <f t="shared" si="53"/>
        <v>23.37</v>
      </c>
      <c r="U131" s="467">
        <f t="shared" si="54"/>
        <v>119.57000000000001</v>
      </c>
      <c r="V131" s="467">
        <f t="shared" si="54"/>
        <v>119.57000000000001</v>
      </c>
      <c r="W131" s="467">
        <f t="shared" si="54"/>
        <v>119.57000000000001</v>
      </c>
      <c r="X131" s="467">
        <f t="shared" si="54"/>
        <v>119.57000000000001</v>
      </c>
      <c r="Y131" s="467">
        <f t="shared" si="54"/>
        <v>119.57000000000001</v>
      </c>
      <c r="Z131" s="467">
        <f t="shared" si="54"/>
        <v>119.57000000000001</v>
      </c>
      <c r="AA131" s="467">
        <f t="shared" si="54"/>
        <v>174.93</v>
      </c>
      <c r="AB131" s="467">
        <f t="shared" si="54"/>
        <v>174.93</v>
      </c>
      <c r="AC131" s="467">
        <f t="shared" si="54"/>
        <v>299.93</v>
      </c>
      <c r="AD131" s="467">
        <f t="shared" si="54"/>
        <v>424.93</v>
      </c>
      <c r="AE131" s="467">
        <f t="shared" si="54"/>
        <v>549.93000000000006</v>
      </c>
      <c r="AF131" s="401"/>
      <c r="AG131" s="401"/>
      <c r="AH131" s="401"/>
      <c r="AI131" s="401"/>
      <c r="AJ131" s="401"/>
      <c r="AK131" s="401"/>
      <c r="AL131" s="401"/>
      <c r="AM131" s="63"/>
      <c r="AN131" s="63"/>
      <c r="AO131" s="63"/>
      <c r="AP131" s="63"/>
      <c r="AQ131" s="63"/>
      <c r="AR131" s="63"/>
      <c r="AS131" s="63"/>
      <c r="AT131" s="63"/>
      <c r="AU131" s="63"/>
    </row>
    <row r="132" spans="1:47" s="9" customFormat="1" ht="14.4">
      <c r="A132" s="63"/>
      <c r="B132" s="6" t="s">
        <v>172</v>
      </c>
      <c r="C132" s="63"/>
      <c r="D132" s="193"/>
      <c r="E132" s="479" t="s">
        <v>173</v>
      </c>
      <c r="F132" s="434">
        <v>88</v>
      </c>
      <c r="G132" s="434">
        <v>695</v>
      </c>
      <c r="H132" s="434">
        <v>0</v>
      </c>
      <c r="I132" s="434">
        <v>450.95</v>
      </c>
      <c r="J132" s="434">
        <v>505</v>
      </c>
      <c r="K132" s="434">
        <v>546.04999999999995</v>
      </c>
      <c r="L132" s="434">
        <v>427.5</v>
      </c>
      <c r="M132" s="434">
        <v>0</v>
      </c>
      <c r="N132" s="434">
        <v>1159</v>
      </c>
      <c r="O132" s="434">
        <v>72</v>
      </c>
      <c r="P132" s="434">
        <v>72</v>
      </c>
      <c r="Q132" s="433">
        <v>84</v>
      </c>
      <c r="R132" s="554"/>
      <c r="S132" s="402" t="str">
        <f>B132</f>
        <v>MA1310</v>
      </c>
      <c r="T132" s="467">
        <f>F132</f>
        <v>88</v>
      </c>
      <c r="U132" s="467">
        <f t="shared" si="54"/>
        <v>783</v>
      </c>
      <c r="V132" s="467">
        <f t="shared" si="54"/>
        <v>783</v>
      </c>
      <c r="W132" s="467">
        <f t="shared" si="54"/>
        <v>1233.95</v>
      </c>
      <c r="X132" s="467">
        <f t="shared" si="54"/>
        <v>1738.95</v>
      </c>
      <c r="Y132" s="467">
        <f t="shared" si="54"/>
        <v>2285</v>
      </c>
      <c r="Z132" s="467">
        <f t="shared" si="54"/>
        <v>2712.5</v>
      </c>
      <c r="AA132" s="467">
        <f t="shared" si="54"/>
        <v>2712.5</v>
      </c>
      <c r="AB132" s="467">
        <f t="shared" si="54"/>
        <v>3871.5</v>
      </c>
      <c r="AC132" s="467">
        <f t="shared" si="54"/>
        <v>3943.5</v>
      </c>
      <c r="AD132" s="467">
        <f t="shared" si="54"/>
        <v>4015.5</v>
      </c>
      <c r="AE132" s="467">
        <f t="shared" si="54"/>
        <v>4099.5</v>
      </c>
      <c r="AF132" s="401"/>
      <c r="AG132" s="401"/>
      <c r="AH132" s="401"/>
      <c r="AI132" s="401"/>
      <c r="AJ132" s="401"/>
      <c r="AK132" s="401"/>
      <c r="AL132" s="401"/>
      <c r="AM132" s="63"/>
      <c r="AN132" s="63"/>
      <c r="AO132" s="63"/>
      <c r="AP132" s="63"/>
      <c r="AQ132" s="63"/>
      <c r="AR132" s="63"/>
      <c r="AS132" s="63"/>
      <c r="AT132" s="63"/>
      <c r="AU132" s="63"/>
    </row>
    <row r="133" spans="1:47" s="9" customFormat="1" ht="14.4">
      <c r="A133" s="63"/>
      <c r="B133" s="6" t="s">
        <v>174</v>
      </c>
      <c r="C133" s="63"/>
      <c r="D133" s="193"/>
      <c r="E133" s="479" t="s">
        <v>175</v>
      </c>
      <c r="F133" s="434">
        <v>0</v>
      </c>
      <c r="G133" s="434">
        <v>0</v>
      </c>
      <c r="H133" s="434">
        <v>0</v>
      </c>
      <c r="I133" s="434">
        <v>0</v>
      </c>
      <c r="J133" s="434">
        <v>0</v>
      </c>
      <c r="K133" s="434">
        <v>0</v>
      </c>
      <c r="L133" s="434">
        <v>0</v>
      </c>
      <c r="M133" s="434">
        <v>0</v>
      </c>
      <c r="N133" s="434">
        <v>0</v>
      </c>
      <c r="O133" s="434">
        <v>0</v>
      </c>
      <c r="P133" s="434">
        <v>0</v>
      </c>
      <c r="Q133" s="433">
        <v>0</v>
      </c>
      <c r="R133" s="554"/>
      <c r="S133" s="402" t="str">
        <f t="shared" si="38"/>
        <v>MA1400</v>
      </c>
      <c r="T133" s="467">
        <f t="shared" si="53"/>
        <v>0</v>
      </c>
      <c r="U133" s="467">
        <f t="shared" si="54"/>
        <v>0</v>
      </c>
      <c r="V133" s="467">
        <f t="shared" si="54"/>
        <v>0</v>
      </c>
      <c r="W133" s="467">
        <f t="shared" ref="W133:AE140" si="58">V133+I133</f>
        <v>0</v>
      </c>
      <c r="X133" s="467">
        <f t="shared" si="58"/>
        <v>0</v>
      </c>
      <c r="Y133" s="467">
        <f t="shared" si="58"/>
        <v>0</v>
      </c>
      <c r="Z133" s="467">
        <f t="shared" si="58"/>
        <v>0</v>
      </c>
      <c r="AA133" s="467">
        <f t="shared" si="58"/>
        <v>0</v>
      </c>
      <c r="AB133" s="467">
        <f t="shared" si="58"/>
        <v>0</v>
      </c>
      <c r="AC133" s="467">
        <f t="shared" si="58"/>
        <v>0</v>
      </c>
      <c r="AD133" s="467">
        <f t="shared" si="58"/>
        <v>0</v>
      </c>
      <c r="AE133" s="467">
        <f t="shared" si="58"/>
        <v>0</v>
      </c>
      <c r="AF133" s="401"/>
      <c r="AG133" s="401"/>
      <c r="AH133" s="401"/>
      <c r="AI133" s="401"/>
      <c r="AJ133" s="401"/>
      <c r="AK133" s="401"/>
      <c r="AL133" s="401"/>
      <c r="AM133" s="63"/>
      <c r="AN133" s="63"/>
      <c r="AO133" s="63"/>
      <c r="AP133" s="63"/>
      <c r="AQ133" s="63"/>
      <c r="AR133" s="63"/>
      <c r="AS133" s="63"/>
      <c r="AT133" s="63"/>
      <c r="AU133" s="63"/>
    </row>
    <row r="134" spans="1:47" s="9" customFormat="1" ht="14.4">
      <c r="A134" s="63"/>
      <c r="B134" s="6" t="s">
        <v>176</v>
      </c>
      <c r="C134" s="63"/>
      <c r="D134" s="193"/>
      <c r="E134" s="479" t="s">
        <v>177</v>
      </c>
      <c r="F134" s="434">
        <v>2200</v>
      </c>
      <c r="G134" s="434">
        <v>2350</v>
      </c>
      <c r="H134" s="434">
        <v>2200</v>
      </c>
      <c r="I134" s="434">
        <v>2387.5</v>
      </c>
      <c r="J134" s="434">
        <v>2200</v>
      </c>
      <c r="K134" s="434">
        <v>2200</v>
      </c>
      <c r="L134" s="434">
        <v>2200</v>
      </c>
      <c r="M134" s="434">
        <v>2650</v>
      </c>
      <c r="N134" s="434">
        <v>2200</v>
      </c>
      <c r="O134" s="434">
        <v>3300</v>
      </c>
      <c r="P134" s="434">
        <v>3300</v>
      </c>
      <c r="Q134" s="433">
        <v>3312</v>
      </c>
      <c r="R134" s="554"/>
      <c r="S134" s="402" t="str">
        <f t="shared" si="38"/>
        <v>MA1500</v>
      </c>
      <c r="T134" s="467">
        <f t="shared" si="53"/>
        <v>2200</v>
      </c>
      <c r="U134" s="467">
        <f t="shared" ref="U134:V140" si="59">T134+G134</f>
        <v>4550</v>
      </c>
      <c r="V134" s="467">
        <f t="shared" si="59"/>
        <v>6750</v>
      </c>
      <c r="W134" s="467">
        <f t="shared" si="58"/>
        <v>9137.5</v>
      </c>
      <c r="X134" s="467">
        <f t="shared" si="58"/>
        <v>11337.5</v>
      </c>
      <c r="Y134" s="467">
        <f t="shared" si="58"/>
        <v>13537.5</v>
      </c>
      <c r="Z134" s="467">
        <f t="shared" si="58"/>
        <v>15737.5</v>
      </c>
      <c r="AA134" s="467">
        <f t="shared" si="58"/>
        <v>18387.5</v>
      </c>
      <c r="AB134" s="467">
        <f t="shared" si="58"/>
        <v>20587.5</v>
      </c>
      <c r="AC134" s="467">
        <f t="shared" si="58"/>
        <v>23887.5</v>
      </c>
      <c r="AD134" s="467">
        <f t="shared" si="58"/>
        <v>27187.5</v>
      </c>
      <c r="AE134" s="467">
        <f t="shared" si="58"/>
        <v>30499.5</v>
      </c>
      <c r="AF134" s="401"/>
      <c r="AG134" s="401"/>
      <c r="AH134" s="401"/>
      <c r="AI134" s="401"/>
      <c r="AJ134" s="401"/>
      <c r="AK134" s="401"/>
      <c r="AL134" s="401"/>
      <c r="AM134" s="63"/>
      <c r="AN134" s="63"/>
      <c r="AO134" s="63"/>
      <c r="AP134" s="63"/>
      <c r="AQ134" s="63"/>
      <c r="AR134" s="63"/>
      <c r="AS134" s="63"/>
      <c r="AT134" s="63"/>
      <c r="AU134" s="63"/>
    </row>
    <row r="135" spans="1:47" s="9" customFormat="1" ht="14.4">
      <c r="A135" s="63"/>
      <c r="B135" s="6" t="s">
        <v>178</v>
      </c>
      <c r="C135" s="63"/>
      <c r="D135" s="193"/>
      <c r="E135" s="479" t="s">
        <v>179</v>
      </c>
      <c r="F135" s="434">
        <v>2371.0512000000003</v>
      </c>
      <c r="G135" s="434">
        <v>2371.0512000000003</v>
      </c>
      <c r="H135" s="434">
        <v>2369.9768000000004</v>
      </c>
      <c r="I135" s="434">
        <v>2370.9288000000006</v>
      </c>
      <c r="J135" s="434">
        <v>2307.8384000000001</v>
      </c>
      <c r="K135" s="434">
        <v>2339.4448000000002</v>
      </c>
      <c r="L135" s="434">
        <v>2339.4448000000002</v>
      </c>
      <c r="M135" s="434">
        <v>2339.4448000000002</v>
      </c>
      <c r="N135" s="434">
        <v>2339.4448000000002</v>
      </c>
      <c r="O135" s="434">
        <v>2339.4448000000002</v>
      </c>
      <c r="P135" s="434">
        <v>2339.4448000000002</v>
      </c>
      <c r="Q135" s="433">
        <v>2339.4448000000002</v>
      </c>
      <c r="R135" s="554"/>
      <c r="S135" s="402" t="str">
        <f t="shared" si="38"/>
        <v>MA1600</v>
      </c>
      <c r="T135" s="467">
        <f t="shared" si="53"/>
        <v>2371.0512000000003</v>
      </c>
      <c r="U135" s="467">
        <f t="shared" si="59"/>
        <v>4742.1024000000007</v>
      </c>
      <c r="V135" s="467">
        <f t="shared" si="59"/>
        <v>7112.079200000001</v>
      </c>
      <c r="W135" s="467">
        <f t="shared" si="58"/>
        <v>9483.0080000000016</v>
      </c>
      <c r="X135" s="467">
        <f t="shared" si="58"/>
        <v>11790.846400000002</v>
      </c>
      <c r="Y135" s="467">
        <f t="shared" si="58"/>
        <v>14130.291200000003</v>
      </c>
      <c r="Z135" s="467">
        <f t="shared" si="58"/>
        <v>16469.736000000004</v>
      </c>
      <c r="AA135" s="467">
        <f t="shared" si="58"/>
        <v>18809.180800000006</v>
      </c>
      <c r="AB135" s="467">
        <f t="shared" si="58"/>
        <v>21148.625600000007</v>
      </c>
      <c r="AC135" s="467">
        <f t="shared" si="58"/>
        <v>23488.070400000008</v>
      </c>
      <c r="AD135" s="467">
        <f t="shared" si="58"/>
        <v>25827.515200000009</v>
      </c>
      <c r="AE135" s="467">
        <f t="shared" si="58"/>
        <v>28166.96000000001</v>
      </c>
      <c r="AF135" s="401"/>
      <c r="AG135" s="401"/>
      <c r="AH135" s="401"/>
      <c r="AI135" s="401"/>
      <c r="AJ135" s="401"/>
      <c r="AK135" s="401"/>
      <c r="AL135" s="401"/>
      <c r="AM135" s="63"/>
      <c r="AN135" s="63"/>
      <c r="AO135" s="63"/>
      <c r="AP135" s="63"/>
      <c r="AQ135" s="63"/>
      <c r="AR135" s="63"/>
      <c r="AS135" s="63"/>
      <c r="AT135" s="63"/>
      <c r="AU135" s="63"/>
    </row>
    <row r="136" spans="1:47" s="9" customFormat="1" ht="14.4">
      <c r="A136" s="63"/>
      <c r="B136" s="6" t="s">
        <v>180</v>
      </c>
      <c r="C136" s="63"/>
      <c r="D136" s="193"/>
      <c r="E136" s="479" t="s">
        <v>108</v>
      </c>
      <c r="F136" s="434">
        <v>741.15</v>
      </c>
      <c r="G136" s="434">
        <v>396.45</v>
      </c>
      <c r="H136" s="434">
        <v>535.66999999999996</v>
      </c>
      <c r="I136" s="434">
        <v>405.28</v>
      </c>
      <c r="J136" s="434">
        <v>407.87</v>
      </c>
      <c r="K136" s="434">
        <v>439.73</v>
      </c>
      <c r="L136" s="434">
        <v>543.48</v>
      </c>
      <c r="M136" s="434">
        <v>668.44</v>
      </c>
      <c r="N136" s="434">
        <v>451.41</v>
      </c>
      <c r="O136" s="434">
        <v>440.4</v>
      </c>
      <c r="P136" s="434">
        <v>440.4</v>
      </c>
      <c r="Q136" s="433">
        <v>529.4</v>
      </c>
      <c r="R136" s="554"/>
      <c r="S136" s="402" t="str">
        <f t="shared" si="38"/>
        <v>MA1700</v>
      </c>
      <c r="T136" s="466">
        <f t="shared" si="53"/>
        <v>741.15</v>
      </c>
      <c r="U136" s="466">
        <f t="shared" si="59"/>
        <v>1137.5999999999999</v>
      </c>
      <c r="V136" s="466">
        <f t="shared" si="59"/>
        <v>1673.27</v>
      </c>
      <c r="W136" s="466">
        <f t="shared" si="58"/>
        <v>2078.5500000000002</v>
      </c>
      <c r="X136" s="466">
        <f t="shared" si="58"/>
        <v>2486.42</v>
      </c>
      <c r="Y136" s="466">
        <f t="shared" si="58"/>
        <v>2926.15</v>
      </c>
      <c r="Z136" s="466">
        <f t="shared" si="58"/>
        <v>3469.63</v>
      </c>
      <c r="AA136" s="466">
        <f t="shared" si="58"/>
        <v>4138.07</v>
      </c>
      <c r="AB136" s="466">
        <f t="shared" si="58"/>
        <v>4589.4799999999996</v>
      </c>
      <c r="AC136" s="466">
        <f t="shared" si="58"/>
        <v>5029.8799999999992</v>
      </c>
      <c r="AD136" s="466">
        <f t="shared" si="58"/>
        <v>5470.2799999999988</v>
      </c>
      <c r="AE136" s="467">
        <f t="shared" si="58"/>
        <v>5999.6799999999985</v>
      </c>
      <c r="AF136" s="401"/>
      <c r="AG136" s="401"/>
      <c r="AH136" s="401"/>
      <c r="AI136" s="401"/>
      <c r="AJ136" s="401"/>
      <c r="AK136" s="401"/>
      <c r="AL136" s="401"/>
      <c r="AM136" s="63"/>
      <c r="AN136" s="63"/>
      <c r="AO136" s="63"/>
      <c r="AP136" s="63"/>
      <c r="AQ136" s="63"/>
      <c r="AR136" s="63"/>
      <c r="AS136" s="63"/>
      <c r="AT136" s="63"/>
      <c r="AU136" s="63"/>
    </row>
    <row r="137" spans="1:47" s="9" customFormat="1" ht="14.4">
      <c r="A137" s="63"/>
      <c r="B137" s="6" t="s">
        <v>182</v>
      </c>
      <c r="C137" s="63"/>
      <c r="D137" s="193"/>
      <c r="E137" s="479" t="s">
        <v>183</v>
      </c>
      <c r="F137" s="434">
        <v>127.5</v>
      </c>
      <c r="G137" s="434">
        <v>408.75</v>
      </c>
      <c r="H137" s="434">
        <v>0</v>
      </c>
      <c r="I137" s="434">
        <v>0</v>
      </c>
      <c r="J137" s="434">
        <v>817.5</v>
      </c>
      <c r="K137" s="434">
        <v>1035</v>
      </c>
      <c r="L137" s="434">
        <v>0</v>
      </c>
      <c r="M137" s="434">
        <v>0</v>
      </c>
      <c r="N137" s="434">
        <v>3192</v>
      </c>
      <c r="O137" s="434">
        <v>2775.1349999999998</v>
      </c>
      <c r="P137" s="434">
        <v>2775.1349999999998</v>
      </c>
      <c r="Q137" s="433">
        <v>3000</v>
      </c>
      <c r="R137" s="554"/>
      <c r="S137" s="402" t="str">
        <f t="shared" si="38"/>
        <v>MA1800</v>
      </c>
      <c r="T137" s="466">
        <f t="shared" si="53"/>
        <v>127.5</v>
      </c>
      <c r="U137" s="466">
        <f t="shared" si="59"/>
        <v>536.25</v>
      </c>
      <c r="V137" s="466">
        <f t="shared" si="59"/>
        <v>536.25</v>
      </c>
      <c r="W137" s="466">
        <f t="shared" si="58"/>
        <v>536.25</v>
      </c>
      <c r="X137" s="466">
        <f t="shared" si="58"/>
        <v>1353.75</v>
      </c>
      <c r="Y137" s="466">
        <f t="shared" si="58"/>
        <v>2388.75</v>
      </c>
      <c r="Z137" s="466">
        <f t="shared" si="58"/>
        <v>2388.75</v>
      </c>
      <c r="AA137" s="466">
        <f t="shared" si="58"/>
        <v>2388.75</v>
      </c>
      <c r="AB137" s="466">
        <f t="shared" si="58"/>
        <v>5580.75</v>
      </c>
      <c r="AC137" s="466">
        <f t="shared" si="58"/>
        <v>8355.8850000000002</v>
      </c>
      <c r="AD137" s="466">
        <f t="shared" si="58"/>
        <v>11131.02</v>
      </c>
      <c r="AE137" s="467">
        <f t="shared" si="58"/>
        <v>14131.02</v>
      </c>
      <c r="AF137" s="401"/>
      <c r="AG137" s="401"/>
      <c r="AH137" s="401"/>
      <c r="AI137" s="401"/>
      <c r="AJ137" s="401"/>
      <c r="AK137" s="401"/>
      <c r="AL137" s="401"/>
      <c r="AM137" s="63"/>
      <c r="AN137" s="63"/>
      <c r="AO137" s="63"/>
      <c r="AP137" s="63"/>
      <c r="AQ137" s="63"/>
      <c r="AR137" s="63"/>
      <c r="AS137" s="63"/>
      <c r="AT137" s="63"/>
      <c r="AU137" s="63"/>
    </row>
    <row r="138" spans="1:47" s="9" customFormat="1" ht="14.4">
      <c r="A138" s="63"/>
      <c r="B138" s="6" t="s">
        <v>184</v>
      </c>
      <c r="C138" s="63"/>
      <c r="D138" s="193"/>
      <c r="E138" s="479" t="s">
        <v>185</v>
      </c>
      <c r="F138" s="434">
        <v>1662.07</v>
      </c>
      <c r="G138" s="434">
        <v>3660.62</v>
      </c>
      <c r="H138" s="434">
        <v>3875.39</v>
      </c>
      <c r="I138" s="434">
        <v>4050</v>
      </c>
      <c r="J138" s="434">
        <v>1487.95</v>
      </c>
      <c r="K138" s="434">
        <v>2335.5300000000002</v>
      </c>
      <c r="L138" s="434">
        <v>4358.24</v>
      </c>
      <c r="M138" s="434">
        <v>4061.91</v>
      </c>
      <c r="N138" s="434">
        <v>2930.54</v>
      </c>
      <c r="O138" s="434">
        <v>5435.3</v>
      </c>
      <c r="P138" s="434">
        <v>5435.3</v>
      </c>
      <c r="Q138" s="433">
        <v>5707.3</v>
      </c>
      <c r="R138" s="554"/>
      <c r="S138" s="402" t="str">
        <f t="shared" si="38"/>
        <v>MA1900</v>
      </c>
      <c r="T138" s="466">
        <f t="shared" si="53"/>
        <v>1662.07</v>
      </c>
      <c r="U138" s="466">
        <f t="shared" si="59"/>
        <v>5322.69</v>
      </c>
      <c r="V138" s="466">
        <f t="shared" si="59"/>
        <v>9198.08</v>
      </c>
      <c r="W138" s="466">
        <f t="shared" si="58"/>
        <v>13248.08</v>
      </c>
      <c r="X138" s="466">
        <f t="shared" si="58"/>
        <v>14736.03</v>
      </c>
      <c r="Y138" s="466">
        <f t="shared" si="58"/>
        <v>17071.560000000001</v>
      </c>
      <c r="Z138" s="466">
        <f t="shared" si="58"/>
        <v>21429.800000000003</v>
      </c>
      <c r="AA138" s="466">
        <f t="shared" si="58"/>
        <v>25491.710000000003</v>
      </c>
      <c r="AB138" s="466">
        <f t="shared" si="58"/>
        <v>28422.250000000004</v>
      </c>
      <c r="AC138" s="466">
        <f t="shared" si="58"/>
        <v>33857.550000000003</v>
      </c>
      <c r="AD138" s="466">
        <f t="shared" si="58"/>
        <v>39292.850000000006</v>
      </c>
      <c r="AE138" s="467">
        <f t="shared" si="58"/>
        <v>45000.150000000009</v>
      </c>
      <c r="AF138" s="401"/>
      <c r="AG138" s="401"/>
      <c r="AH138" s="401"/>
      <c r="AI138" s="401"/>
      <c r="AJ138" s="401"/>
      <c r="AK138" s="401"/>
      <c r="AL138" s="401"/>
      <c r="AM138" s="63"/>
      <c r="AN138" s="63"/>
      <c r="AO138" s="63"/>
      <c r="AP138" s="63"/>
      <c r="AQ138" s="63"/>
      <c r="AR138" s="63"/>
      <c r="AS138" s="63"/>
      <c r="AT138" s="63"/>
      <c r="AU138" s="63"/>
    </row>
    <row r="139" spans="1:47" s="9" customFormat="1" ht="14.4">
      <c r="A139" s="63"/>
      <c r="B139" s="6" t="s">
        <v>186</v>
      </c>
      <c r="C139" s="63"/>
      <c r="D139" s="193"/>
      <c r="E139" s="479" t="s">
        <v>117</v>
      </c>
      <c r="F139" s="434">
        <v>0</v>
      </c>
      <c r="G139" s="434">
        <v>0</v>
      </c>
      <c r="H139" s="434">
        <v>0</v>
      </c>
      <c r="I139" s="434">
        <v>0</v>
      </c>
      <c r="J139" s="434">
        <v>0</v>
      </c>
      <c r="K139" s="434">
        <v>0</v>
      </c>
      <c r="L139" s="434">
        <v>0</v>
      </c>
      <c r="M139" s="434">
        <v>0</v>
      </c>
      <c r="N139" s="434">
        <v>0</v>
      </c>
      <c r="O139" s="434">
        <v>0</v>
      </c>
      <c r="P139" s="434">
        <v>0</v>
      </c>
      <c r="Q139" s="433">
        <v>0</v>
      </c>
      <c r="R139" s="554"/>
      <c r="S139" s="402" t="str">
        <f t="shared" si="38"/>
        <v>MA2000</v>
      </c>
      <c r="T139" s="466">
        <f t="shared" si="53"/>
        <v>0</v>
      </c>
      <c r="U139" s="466">
        <f t="shared" si="59"/>
        <v>0</v>
      </c>
      <c r="V139" s="466">
        <f t="shared" si="59"/>
        <v>0</v>
      </c>
      <c r="W139" s="466">
        <f t="shared" si="58"/>
        <v>0</v>
      </c>
      <c r="X139" s="466">
        <f t="shared" si="58"/>
        <v>0</v>
      </c>
      <c r="Y139" s="466">
        <f t="shared" si="58"/>
        <v>0</v>
      </c>
      <c r="Z139" s="466">
        <f t="shared" si="58"/>
        <v>0</v>
      </c>
      <c r="AA139" s="466">
        <f t="shared" si="58"/>
        <v>0</v>
      </c>
      <c r="AB139" s="466">
        <f t="shared" si="58"/>
        <v>0</v>
      </c>
      <c r="AC139" s="466">
        <f t="shared" si="58"/>
        <v>0</v>
      </c>
      <c r="AD139" s="466">
        <f t="shared" si="58"/>
        <v>0</v>
      </c>
      <c r="AE139" s="467">
        <f t="shared" si="58"/>
        <v>0</v>
      </c>
      <c r="AF139" s="401"/>
      <c r="AG139" s="401"/>
      <c r="AH139" s="401"/>
      <c r="AI139" s="401"/>
      <c r="AJ139" s="401"/>
      <c r="AK139" s="401"/>
      <c r="AL139" s="401"/>
      <c r="AM139" s="63"/>
      <c r="AN139" s="63"/>
      <c r="AO139" s="63"/>
      <c r="AP139" s="63"/>
      <c r="AQ139" s="63"/>
      <c r="AR139" s="63"/>
      <c r="AS139" s="63"/>
      <c r="AT139" s="63"/>
      <c r="AU139" s="63"/>
    </row>
    <row r="140" spans="1:47" s="9" customFormat="1" ht="14.4">
      <c r="A140" s="63"/>
      <c r="B140" s="6" t="s">
        <v>187</v>
      </c>
      <c r="C140" s="63"/>
      <c r="D140" s="193"/>
      <c r="E140" s="479" t="s">
        <v>188</v>
      </c>
      <c r="F140" s="434">
        <v>1321.4599999999998</v>
      </c>
      <c r="G140" s="434">
        <v>987.48</v>
      </c>
      <c r="H140" s="434">
        <v>925.09</v>
      </c>
      <c r="I140" s="434">
        <v>2981.5299999999997</v>
      </c>
      <c r="J140" s="434">
        <v>2274.1799999999998</v>
      </c>
      <c r="K140" s="434">
        <v>3347.59</v>
      </c>
      <c r="L140" s="434">
        <v>2461.29</v>
      </c>
      <c r="M140" s="434">
        <v>3670.88</v>
      </c>
      <c r="N140" s="434">
        <v>2384.54</v>
      </c>
      <c r="O140" s="434">
        <v>3334.35</v>
      </c>
      <c r="P140" s="434">
        <v>3334.35</v>
      </c>
      <c r="Q140" s="433">
        <v>2977.35</v>
      </c>
      <c r="R140" s="554"/>
      <c r="S140" s="402" t="str">
        <f t="shared" si="38"/>
        <v>MA2100</v>
      </c>
      <c r="T140" s="467">
        <f t="shared" si="53"/>
        <v>1321.4599999999998</v>
      </c>
      <c r="U140" s="467">
        <f t="shared" si="59"/>
        <v>2308.9399999999996</v>
      </c>
      <c r="V140" s="467">
        <f t="shared" si="59"/>
        <v>3234.0299999999997</v>
      </c>
      <c r="W140" s="467">
        <f t="shared" si="58"/>
        <v>6215.5599999999995</v>
      </c>
      <c r="X140" s="467">
        <f t="shared" si="58"/>
        <v>8489.74</v>
      </c>
      <c r="Y140" s="467">
        <f t="shared" si="58"/>
        <v>11837.33</v>
      </c>
      <c r="Z140" s="467">
        <f t="shared" si="58"/>
        <v>14298.619999999999</v>
      </c>
      <c r="AA140" s="467">
        <f t="shared" si="58"/>
        <v>17969.5</v>
      </c>
      <c r="AB140" s="467">
        <f t="shared" si="58"/>
        <v>20354.04</v>
      </c>
      <c r="AC140" s="467">
        <f t="shared" si="58"/>
        <v>23688.39</v>
      </c>
      <c r="AD140" s="467">
        <f t="shared" si="58"/>
        <v>27022.739999999998</v>
      </c>
      <c r="AE140" s="467">
        <f t="shared" si="58"/>
        <v>30000.089999999997</v>
      </c>
      <c r="AF140" s="401"/>
      <c r="AG140" s="401"/>
      <c r="AH140" s="401"/>
      <c r="AI140" s="401"/>
      <c r="AJ140" s="401"/>
      <c r="AK140" s="401"/>
      <c r="AL140" s="401"/>
      <c r="AM140" s="63"/>
      <c r="AN140" s="63"/>
      <c r="AO140" s="63"/>
      <c r="AP140" s="63"/>
      <c r="AQ140" s="63"/>
      <c r="AR140" s="63"/>
      <c r="AS140" s="63"/>
      <c r="AT140" s="63"/>
      <c r="AU140" s="63"/>
    </row>
    <row r="141" spans="1:47" s="9" customFormat="1">
      <c r="A141" s="63"/>
      <c r="B141" s="6">
        <v>0</v>
      </c>
      <c r="C141" s="63"/>
      <c r="D141" s="240"/>
      <c r="E141" s="488"/>
      <c r="F141" s="489"/>
      <c r="G141" s="489"/>
      <c r="H141" s="489"/>
      <c r="I141" s="489"/>
      <c r="J141" s="489"/>
      <c r="K141" s="489"/>
      <c r="L141" s="489"/>
      <c r="M141" s="489"/>
      <c r="N141" s="489"/>
      <c r="O141" s="489"/>
      <c r="P141" s="489"/>
      <c r="Q141" s="489"/>
      <c r="R141" s="554"/>
      <c r="S141" s="402">
        <f t="shared" si="38"/>
        <v>0</v>
      </c>
      <c r="T141" s="491"/>
      <c r="U141" s="490"/>
      <c r="V141" s="490"/>
      <c r="W141" s="492"/>
      <c r="X141" s="492"/>
      <c r="Y141" s="492"/>
      <c r="Z141" s="492"/>
      <c r="AA141" s="492"/>
      <c r="AB141" s="492"/>
      <c r="AC141" s="492"/>
      <c r="AD141" s="492"/>
      <c r="AE141" s="488"/>
      <c r="AF141" s="401"/>
      <c r="AG141" s="401"/>
      <c r="AH141" s="401"/>
      <c r="AI141" s="401"/>
      <c r="AJ141" s="401"/>
      <c r="AK141" s="401"/>
      <c r="AL141" s="401"/>
      <c r="AM141" s="63"/>
      <c r="AN141" s="63"/>
      <c r="AO141" s="63"/>
      <c r="AP141" s="63"/>
      <c r="AQ141" s="63"/>
      <c r="AR141" s="63"/>
      <c r="AS141" s="63"/>
      <c r="AT141" s="63"/>
      <c r="AU141" s="63"/>
    </row>
    <row r="142" spans="1:47" s="9" customFormat="1" ht="14.4">
      <c r="A142" s="63"/>
      <c r="B142" s="6">
        <v>0</v>
      </c>
      <c r="C142" s="63"/>
      <c r="D142" s="249"/>
      <c r="E142" s="493"/>
      <c r="F142" s="494"/>
      <c r="G142" s="494"/>
      <c r="H142" s="494"/>
      <c r="I142" s="494"/>
      <c r="J142" s="494"/>
      <c r="K142" s="494"/>
      <c r="L142" s="494"/>
      <c r="M142" s="494"/>
      <c r="N142" s="494"/>
      <c r="O142" s="494"/>
      <c r="P142" s="494"/>
      <c r="Q142" s="549"/>
      <c r="R142" s="554"/>
      <c r="S142" s="402">
        <f t="shared" si="38"/>
        <v>0</v>
      </c>
      <c r="T142" s="494"/>
      <c r="U142" s="495"/>
      <c r="V142" s="496"/>
      <c r="W142" s="495"/>
      <c r="X142" s="496"/>
      <c r="Y142" s="495"/>
      <c r="Z142" s="497"/>
      <c r="AA142" s="498"/>
      <c r="AB142" s="499"/>
      <c r="AC142" s="498"/>
      <c r="AD142" s="499"/>
      <c r="AE142" s="498"/>
      <c r="AF142" s="401"/>
      <c r="AG142" s="401"/>
      <c r="AH142" s="401"/>
      <c r="AI142" s="401"/>
      <c r="AJ142" s="401"/>
      <c r="AK142" s="401"/>
      <c r="AL142" s="401"/>
      <c r="AM142" s="63"/>
      <c r="AN142" s="63"/>
      <c r="AO142" s="63"/>
      <c r="AP142" s="63"/>
      <c r="AQ142" s="63"/>
      <c r="AR142" s="63"/>
      <c r="AS142" s="63"/>
      <c r="AT142" s="63"/>
      <c r="AU142" s="63"/>
    </row>
    <row r="143" spans="1:47" s="95" customFormat="1" ht="14.4">
      <c r="A143" s="98"/>
      <c r="B143" s="97" t="s">
        <v>190</v>
      </c>
      <c r="C143" s="98"/>
      <c r="D143" s="201"/>
      <c r="E143" s="471" t="s">
        <v>121</v>
      </c>
      <c r="F143" s="472">
        <f>SUM(F122:F142)</f>
        <v>42290.498200000016</v>
      </c>
      <c r="G143" s="472">
        <f t="shared" ref="G143" si="60">SUM(G122:G142)</f>
        <v>29470.744700000003</v>
      </c>
      <c r="H143" s="472">
        <f t="shared" ref="H143:Q143" si="61">SUM(H122:H142)</f>
        <v>33939.514299999995</v>
      </c>
      <c r="I143" s="472">
        <f t="shared" si="61"/>
        <v>27672.954100000003</v>
      </c>
      <c r="J143" s="472">
        <f t="shared" si="61"/>
        <v>30452.9866</v>
      </c>
      <c r="K143" s="472">
        <f t="shared" si="61"/>
        <v>31642.571</v>
      </c>
      <c r="L143" s="472">
        <f t="shared" si="61"/>
        <v>37528.826200000003</v>
      </c>
      <c r="M143" s="472">
        <f t="shared" si="61"/>
        <v>52937.133800000003</v>
      </c>
      <c r="N143" s="472">
        <f t="shared" si="61"/>
        <v>37633.584999999999</v>
      </c>
      <c r="O143" s="472">
        <f t="shared" si="61"/>
        <v>41687.441500000001</v>
      </c>
      <c r="P143" s="472">
        <f t="shared" si="61"/>
        <v>38809.137199999997</v>
      </c>
      <c r="Q143" s="477">
        <f t="shared" si="61"/>
        <v>41097.006500000003</v>
      </c>
      <c r="R143" s="556"/>
      <c r="S143" s="419" t="str">
        <f t="shared" si="38"/>
        <v>MA2200</v>
      </c>
      <c r="T143" s="472">
        <f t="shared" ref="T143:AE143" si="62">SUM(T122:T142)</f>
        <v>42290.498200000016</v>
      </c>
      <c r="U143" s="472">
        <f t="shared" si="62"/>
        <v>71761.242900000012</v>
      </c>
      <c r="V143" s="472">
        <f t="shared" si="62"/>
        <v>105700.75720000004</v>
      </c>
      <c r="W143" s="472">
        <f t="shared" si="62"/>
        <v>133373.71130000002</v>
      </c>
      <c r="X143" s="472">
        <f t="shared" si="62"/>
        <v>163826.6979</v>
      </c>
      <c r="Y143" s="472">
        <f t="shared" si="62"/>
        <v>195469.2689</v>
      </c>
      <c r="Z143" s="472">
        <f t="shared" si="62"/>
        <v>232998.09510000004</v>
      </c>
      <c r="AA143" s="472">
        <f t="shared" si="62"/>
        <v>285935.22889999999</v>
      </c>
      <c r="AB143" s="472">
        <f t="shared" si="62"/>
        <v>323568.81390000001</v>
      </c>
      <c r="AC143" s="472">
        <f t="shared" si="62"/>
        <v>365256.25540000002</v>
      </c>
      <c r="AD143" s="472">
        <f t="shared" si="62"/>
        <v>404065.39260000002</v>
      </c>
      <c r="AE143" s="472">
        <f t="shared" si="62"/>
        <v>445162.39910000004</v>
      </c>
      <c r="AF143" s="418"/>
      <c r="AG143" s="418"/>
      <c r="AH143" s="418"/>
      <c r="AI143" s="418"/>
      <c r="AJ143" s="418"/>
      <c r="AK143" s="418"/>
      <c r="AL143" s="418"/>
      <c r="AM143" s="98"/>
      <c r="AN143" s="98"/>
      <c r="AO143" s="98"/>
      <c r="AP143" s="98"/>
      <c r="AQ143" s="98"/>
      <c r="AR143" s="98"/>
      <c r="AS143" s="98"/>
      <c r="AT143" s="98"/>
      <c r="AU143" s="98"/>
    </row>
    <row r="144" spans="1:47" s="9" customFormat="1">
      <c r="B144" s="6">
        <v>0</v>
      </c>
      <c r="D144" s="253"/>
      <c r="E144" s="500"/>
      <c r="F144" s="501"/>
      <c r="G144" s="501"/>
      <c r="H144" s="501"/>
      <c r="I144" s="501"/>
      <c r="J144" s="501"/>
      <c r="K144" s="501"/>
      <c r="L144" s="501"/>
      <c r="M144" s="501"/>
      <c r="N144" s="501"/>
      <c r="O144" s="501"/>
      <c r="P144" s="501"/>
      <c r="Q144" s="503"/>
      <c r="R144" s="425"/>
      <c r="S144" s="402">
        <f t="shared" si="38"/>
        <v>0</v>
      </c>
      <c r="T144" s="501"/>
      <c r="U144" s="501"/>
      <c r="V144" s="501"/>
      <c r="W144" s="501"/>
      <c r="X144" s="501"/>
      <c r="Y144" s="501"/>
      <c r="Z144" s="501"/>
      <c r="AA144" s="501"/>
      <c r="AB144" s="501"/>
      <c r="AC144" s="501"/>
      <c r="AD144" s="501"/>
      <c r="AE144" s="501"/>
      <c r="AF144" s="378"/>
      <c r="AG144" s="378"/>
      <c r="AH144" s="378"/>
      <c r="AI144" s="378"/>
      <c r="AJ144" s="378"/>
      <c r="AK144" s="378"/>
      <c r="AL144" s="378"/>
    </row>
    <row r="145" spans="1:48" s="9" customFormat="1" ht="14.4">
      <c r="A145" s="63"/>
      <c r="B145" s="6">
        <v>0</v>
      </c>
      <c r="C145" s="63"/>
      <c r="D145" s="249"/>
      <c r="E145" s="493"/>
      <c r="F145" s="494"/>
      <c r="G145" s="494"/>
      <c r="H145" s="494"/>
      <c r="I145" s="494"/>
      <c r="J145" s="494"/>
      <c r="K145" s="494"/>
      <c r="L145" s="494"/>
      <c r="M145" s="494"/>
      <c r="N145" s="494"/>
      <c r="O145" s="494"/>
      <c r="P145" s="494"/>
      <c r="Q145" s="549"/>
      <c r="R145" s="554"/>
      <c r="S145" s="402">
        <f t="shared" si="38"/>
        <v>0</v>
      </c>
      <c r="T145" s="494"/>
      <c r="U145" s="494"/>
      <c r="V145" s="494"/>
      <c r="W145" s="494"/>
      <c r="X145" s="494"/>
      <c r="Y145" s="494"/>
      <c r="Z145" s="494"/>
      <c r="AA145" s="494"/>
      <c r="AB145" s="494"/>
      <c r="AC145" s="494"/>
      <c r="AD145" s="494"/>
      <c r="AE145" s="494"/>
      <c r="AF145" s="401"/>
      <c r="AG145" s="401"/>
      <c r="AH145" s="401"/>
      <c r="AI145" s="401"/>
      <c r="AJ145" s="401"/>
      <c r="AK145" s="401"/>
      <c r="AL145" s="401"/>
      <c r="AM145" s="63"/>
      <c r="AN145" s="63"/>
      <c r="AO145" s="63"/>
      <c r="AP145" s="63"/>
      <c r="AQ145" s="63"/>
      <c r="AR145" s="63"/>
      <c r="AS145" s="63"/>
      <c r="AT145" s="63"/>
      <c r="AU145" s="63"/>
    </row>
    <row r="146" spans="1:48" s="95" customFormat="1" ht="14.4">
      <c r="A146" s="98"/>
      <c r="B146" s="97" t="s">
        <v>191</v>
      </c>
      <c r="C146" s="98"/>
      <c r="D146" s="201"/>
      <c r="E146" s="471" t="s">
        <v>192</v>
      </c>
      <c r="F146" s="472">
        <f>F119+F143</f>
        <v>78694.709760429134</v>
      </c>
      <c r="G146" s="472">
        <f t="shared" ref="G146" si="63">G119+G143</f>
        <v>65514.965887409744</v>
      </c>
      <c r="H146" s="472">
        <f t="shared" ref="H146:Q146" si="64">H119+H143</f>
        <v>69854.105367932847</v>
      </c>
      <c r="I146" s="472">
        <f t="shared" si="64"/>
        <v>66180.335130660635</v>
      </c>
      <c r="J146" s="472">
        <f t="shared" si="64"/>
        <v>67471.184515834451</v>
      </c>
      <c r="K146" s="472">
        <f t="shared" si="64"/>
        <v>72675.371045416177</v>
      </c>
      <c r="L146" s="472">
        <f t="shared" si="64"/>
        <v>79101.668926940387</v>
      </c>
      <c r="M146" s="472">
        <f t="shared" si="64"/>
        <v>94023.111936382717</v>
      </c>
      <c r="N146" s="472">
        <f t="shared" si="64"/>
        <v>75195.829067761151</v>
      </c>
      <c r="O146" s="472">
        <f t="shared" si="64"/>
        <v>80755.048646836163</v>
      </c>
      <c r="P146" s="472">
        <f t="shared" si="64"/>
        <v>75784.232199312566</v>
      </c>
      <c r="Q146" s="477">
        <f t="shared" si="64"/>
        <v>79699.635987901944</v>
      </c>
      <c r="R146" s="556"/>
      <c r="S146" s="419" t="str">
        <f t="shared" si="38"/>
        <v>MA2300</v>
      </c>
      <c r="T146" s="472">
        <f>T119+T143</f>
        <v>78694.709760429134</v>
      </c>
      <c r="U146" s="472">
        <f t="shared" ref="U146:AE146" si="65">U119+U143</f>
        <v>144209.67564783886</v>
      </c>
      <c r="V146" s="472">
        <f t="shared" si="65"/>
        <v>214063.78101577173</v>
      </c>
      <c r="W146" s="472">
        <f t="shared" si="65"/>
        <v>280244.11614643235</v>
      </c>
      <c r="X146" s="472">
        <f t="shared" si="65"/>
        <v>347715.30066226679</v>
      </c>
      <c r="Y146" s="472">
        <f t="shared" si="65"/>
        <v>420390.67170768295</v>
      </c>
      <c r="Z146" s="472">
        <f t="shared" si="65"/>
        <v>499492.34063462337</v>
      </c>
      <c r="AA146" s="472">
        <f t="shared" si="65"/>
        <v>593515.45257100603</v>
      </c>
      <c r="AB146" s="472">
        <f t="shared" si="65"/>
        <v>668711.28163876734</v>
      </c>
      <c r="AC146" s="472">
        <f t="shared" si="65"/>
        <v>749466.33028560341</v>
      </c>
      <c r="AD146" s="472">
        <f t="shared" si="65"/>
        <v>825250.56248491607</v>
      </c>
      <c r="AE146" s="472">
        <f t="shared" si="65"/>
        <v>904950.19847281789</v>
      </c>
      <c r="AF146" s="418"/>
      <c r="AG146" s="418"/>
      <c r="AH146" s="418"/>
      <c r="AI146" s="418"/>
      <c r="AJ146" s="418"/>
      <c r="AK146" s="418"/>
      <c r="AL146" s="418"/>
      <c r="AM146" s="98"/>
      <c r="AN146" s="98"/>
      <c r="AO146" s="98"/>
      <c r="AP146" s="98"/>
      <c r="AQ146" s="98"/>
      <c r="AR146" s="98"/>
      <c r="AS146" s="98"/>
      <c r="AT146" s="98"/>
      <c r="AU146" s="98"/>
    </row>
    <row r="147" spans="1:48" s="9" customFormat="1">
      <c r="B147" s="6">
        <v>0</v>
      </c>
      <c r="D147" s="253"/>
      <c r="E147" s="500"/>
      <c r="F147" s="501"/>
      <c r="G147" s="501"/>
      <c r="H147" s="501"/>
      <c r="I147" s="501"/>
      <c r="J147" s="501"/>
      <c r="K147" s="501"/>
      <c r="L147" s="501"/>
      <c r="M147" s="501"/>
      <c r="N147" s="501"/>
      <c r="O147" s="501"/>
      <c r="P147" s="501"/>
      <c r="Q147" s="503"/>
      <c r="R147" s="425"/>
      <c r="S147" s="402">
        <f t="shared" si="38"/>
        <v>0</v>
      </c>
      <c r="T147" s="501"/>
      <c r="U147" s="502"/>
      <c r="V147" s="503"/>
      <c r="W147" s="502"/>
      <c r="X147" s="503"/>
      <c r="Y147" s="461"/>
      <c r="Z147" s="462"/>
      <c r="AA147" s="461"/>
      <c r="AB147" s="460"/>
      <c r="AC147" s="461"/>
      <c r="AD147" s="460"/>
      <c r="AE147" s="461"/>
      <c r="AF147" s="378"/>
      <c r="AG147" s="378"/>
      <c r="AH147" s="378"/>
      <c r="AI147" s="378"/>
      <c r="AJ147" s="378"/>
      <c r="AK147" s="378"/>
      <c r="AL147" s="378"/>
    </row>
    <row r="148" spans="1:48" s="9" customFormat="1">
      <c r="B148" s="6">
        <v>0</v>
      </c>
      <c r="D148" s="259"/>
      <c r="E148" s="504"/>
      <c r="F148" s="505"/>
      <c r="G148" s="505"/>
      <c r="H148" s="505"/>
      <c r="I148" s="505"/>
      <c r="J148" s="505"/>
      <c r="K148" s="505"/>
      <c r="L148" s="505"/>
      <c r="M148" s="505"/>
      <c r="N148" s="505"/>
      <c r="O148" s="505"/>
      <c r="P148" s="505"/>
      <c r="Q148" s="505"/>
      <c r="R148" s="425"/>
      <c r="S148" s="402">
        <f t="shared" si="38"/>
        <v>0</v>
      </c>
      <c r="T148" s="505"/>
      <c r="U148" s="506"/>
      <c r="V148" s="505"/>
      <c r="W148" s="506"/>
      <c r="X148" s="505"/>
      <c r="Y148" s="378"/>
      <c r="Z148" s="378"/>
      <c r="AA148" s="378"/>
      <c r="AB148" s="378"/>
      <c r="AC148" s="378"/>
      <c r="AD148" s="378"/>
      <c r="AE148" s="378"/>
      <c r="AF148" s="378"/>
      <c r="AG148" s="378"/>
      <c r="AH148" s="378"/>
      <c r="AI148" s="378"/>
      <c r="AJ148" s="378"/>
      <c r="AK148" s="378"/>
      <c r="AL148" s="378"/>
    </row>
    <row r="149" spans="1:48" s="9" customFormat="1">
      <c r="B149" s="6">
        <v>0</v>
      </c>
      <c r="D149" s="259"/>
      <c r="E149" s="504"/>
      <c r="F149" s="505"/>
      <c r="G149" s="505"/>
      <c r="H149" s="505"/>
      <c r="I149" s="505"/>
      <c r="J149" s="505"/>
      <c r="K149" s="505"/>
      <c r="L149" s="505"/>
      <c r="M149" s="505"/>
      <c r="N149" s="505"/>
      <c r="O149" s="505"/>
      <c r="P149" s="505"/>
      <c r="Q149" s="505"/>
      <c r="R149" s="425"/>
      <c r="S149" s="402">
        <f t="shared" si="38"/>
        <v>0</v>
      </c>
      <c r="T149" s="505"/>
      <c r="U149" s="506"/>
      <c r="V149" s="505"/>
      <c r="W149" s="506"/>
      <c r="X149" s="505"/>
      <c r="Y149" s="378"/>
      <c r="Z149" s="378"/>
      <c r="AA149" s="378"/>
      <c r="AB149" s="378"/>
      <c r="AC149" s="378"/>
      <c r="AD149" s="378"/>
      <c r="AE149" s="378"/>
      <c r="AF149" s="378"/>
      <c r="AG149" s="378"/>
      <c r="AH149" s="378"/>
      <c r="AI149" s="378"/>
      <c r="AJ149" s="378"/>
      <c r="AK149" s="378"/>
      <c r="AL149" s="378"/>
    </row>
    <row r="150" spans="1:48" s="9" customFormat="1">
      <c r="B150" s="6">
        <v>0</v>
      </c>
      <c r="D150" s="818" t="str">
        <f>D11</f>
        <v>SUMMARY STATEMENT</v>
      </c>
      <c r="E150" s="819"/>
      <c r="F150" s="503"/>
      <c r="G150" s="503"/>
      <c r="H150" s="503"/>
      <c r="I150" s="503"/>
      <c r="J150" s="503"/>
      <c r="K150" s="503"/>
      <c r="L150" s="503"/>
      <c r="M150" s="503"/>
      <c r="N150" s="503"/>
      <c r="O150" s="503"/>
      <c r="P150" s="503"/>
      <c r="Q150" s="503"/>
      <c r="R150" s="425"/>
      <c r="S150" s="402">
        <f t="shared" si="38"/>
        <v>0</v>
      </c>
      <c r="T150" s="378"/>
      <c r="U150" s="378"/>
      <c r="V150" s="378"/>
      <c r="W150" s="378"/>
      <c r="X150" s="378"/>
      <c r="Y150" s="378"/>
      <c r="Z150" s="378"/>
      <c r="AA150" s="378"/>
      <c r="AB150" s="507"/>
      <c r="AC150" s="507"/>
      <c r="AD150" s="507"/>
      <c r="AE150" s="507"/>
      <c r="AF150" s="378"/>
      <c r="AG150" s="378"/>
      <c r="AH150" s="378"/>
      <c r="AI150" s="378"/>
      <c r="AJ150" s="378"/>
      <c r="AK150" s="378"/>
      <c r="AL150" s="378"/>
    </row>
    <row r="151" spans="1:48" s="9" customFormat="1">
      <c r="B151" s="6">
        <v>0</v>
      </c>
      <c r="D151" s="820"/>
      <c r="E151" s="821"/>
      <c r="F151" s="391">
        <f t="shared" ref="F151:G151" si="66">F104</f>
        <v>44927</v>
      </c>
      <c r="G151" s="391">
        <f t="shared" si="66"/>
        <v>44958</v>
      </c>
      <c r="H151" s="391">
        <f t="shared" ref="H151:Q151" si="67">H104</f>
        <v>44986</v>
      </c>
      <c r="I151" s="391">
        <f t="shared" si="67"/>
        <v>45017</v>
      </c>
      <c r="J151" s="391">
        <f t="shared" si="67"/>
        <v>45047</v>
      </c>
      <c r="K151" s="391">
        <f t="shared" si="67"/>
        <v>45078</v>
      </c>
      <c r="L151" s="391">
        <f t="shared" si="67"/>
        <v>45108</v>
      </c>
      <c r="M151" s="391">
        <f t="shared" si="67"/>
        <v>45139</v>
      </c>
      <c r="N151" s="391">
        <f t="shared" si="67"/>
        <v>45170</v>
      </c>
      <c r="O151" s="391">
        <f t="shared" si="67"/>
        <v>45200</v>
      </c>
      <c r="P151" s="391">
        <f t="shared" si="67"/>
        <v>45231</v>
      </c>
      <c r="Q151" s="391">
        <f t="shared" si="67"/>
        <v>45261</v>
      </c>
      <c r="R151" s="425"/>
      <c r="S151" s="402">
        <f t="shared" si="38"/>
        <v>0</v>
      </c>
      <c r="T151" s="391">
        <f t="shared" ref="T151:AE151" si="68">T104</f>
        <v>44927</v>
      </c>
      <c r="U151" s="391">
        <f t="shared" si="68"/>
        <v>44958</v>
      </c>
      <c r="V151" s="391">
        <f t="shared" si="68"/>
        <v>44986</v>
      </c>
      <c r="W151" s="391">
        <f t="shared" si="68"/>
        <v>45017</v>
      </c>
      <c r="X151" s="391">
        <f t="shared" si="68"/>
        <v>45047</v>
      </c>
      <c r="Y151" s="391">
        <f t="shared" si="68"/>
        <v>45078</v>
      </c>
      <c r="Z151" s="391">
        <f t="shared" si="68"/>
        <v>45108</v>
      </c>
      <c r="AA151" s="391">
        <f t="shared" si="68"/>
        <v>45139</v>
      </c>
      <c r="AB151" s="391">
        <f t="shared" si="68"/>
        <v>45170</v>
      </c>
      <c r="AC151" s="391">
        <f t="shared" si="68"/>
        <v>45200</v>
      </c>
      <c r="AD151" s="391">
        <f t="shared" si="68"/>
        <v>45231</v>
      </c>
      <c r="AE151" s="392">
        <f t="shared" si="68"/>
        <v>45261</v>
      </c>
      <c r="AF151" s="378"/>
      <c r="AG151" s="378"/>
      <c r="AH151" s="378"/>
      <c r="AI151" s="378"/>
      <c r="AJ151" s="378"/>
      <c r="AK151" s="378"/>
      <c r="AL151" s="378"/>
    </row>
    <row r="152" spans="1:48" s="9" customFormat="1" ht="14.4">
      <c r="B152" s="6">
        <v>0</v>
      </c>
      <c r="D152" s="51"/>
      <c r="E152" s="508"/>
      <c r="F152" s="421"/>
      <c r="G152" s="421"/>
      <c r="H152" s="421"/>
      <c r="I152" s="421"/>
      <c r="J152" s="421"/>
      <c r="K152" s="421"/>
      <c r="L152" s="421"/>
      <c r="M152" s="421"/>
      <c r="N152" s="421"/>
      <c r="O152" s="421"/>
      <c r="P152" s="421"/>
      <c r="Q152" s="421"/>
      <c r="R152" s="425"/>
      <c r="S152" s="402">
        <f t="shared" ref="S152:S221" si="69">B152</f>
        <v>0</v>
      </c>
      <c r="T152" s="509"/>
      <c r="U152" s="509"/>
      <c r="V152" s="509"/>
      <c r="W152" s="509"/>
      <c r="X152" s="509"/>
      <c r="Y152" s="509"/>
      <c r="Z152" s="509"/>
      <c r="AA152" s="509"/>
      <c r="AB152" s="509"/>
      <c r="AC152" s="509"/>
      <c r="AD152" s="509"/>
      <c r="AE152" s="509"/>
      <c r="AF152" s="378"/>
      <c r="AG152" s="378"/>
      <c r="AH152" s="378"/>
      <c r="AI152" s="378"/>
      <c r="AJ152" s="378"/>
      <c r="AK152" s="378"/>
      <c r="AL152" s="378"/>
    </row>
    <row r="153" spans="1:48" s="9" customFormat="1">
      <c r="A153" s="273"/>
      <c r="B153" s="6" t="s">
        <v>194</v>
      </c>
      <c r="C153" s="273"/>
      <c r="D153" s="51"/>
      <c r="E153" s="398" t="s">
        <v>195</v>
      </c>
      <c r="F153" s="434">
        <v>30583.497142857144</v>
      </c>
      <c r="G153" s="434">
        <v>26388.32</v>
      </c>
      <c r="H153" s="434">
        <v>32383.497142857144</v>
      </c>
      <c r="I153" s="434">
        <v>31775.428571428562</v>
      </c>
      <c r="J153" s="434">
        <v>33857.942857142843</v>
      </c>
      <c r="K153" s="434">
        <v>40225.428571428565</v>
      </c>
      <c r="L153" s="434">
        <v>46857.942857142843</v>
      </c>
      <c r="M153" s="434">
        <v>36861.885714285716</v>
      </c>
      <c r="N153" s="434">
        <v>33886.28571428571</v>
      </c>
      <c r="O153" s="434">
        <v>42261.885714285716</v>
      </c>
      <c r="P153" s="434">
        <v>33639.771428571425</v>
      </c>
      <c r="Q153" s="433">
        <v>31357.942857142847</v>
      </c>
      <c r="R153" s="466"/>
      <c r="S153" s="402" t="str">
        <f t="shared" si="69"/>
        <v>PB100</v>
      </c>
      <c r="T153" s="468">
        <f t="shared" ref="T153:T164" si="70">F153</f>
        <v>30583.497142857144</v>
      </c>
      <c r="U153" s="464">
        <f t="shared" ref="U153:AE164" si="71">T153+G153</f>
        <v>56971.817142857144</v>
      </c>
      <c r="V153" s="464">
        <f t="shared" si="71"/>
        <v>89355.314285714296</v>
      </c>
      <c r="W153" s="464">
        <f t="shared" si="71"/>
        <v>121130.74285714286</v>
      </c>
      <c r="X153" s="464">
        <f t="shared" si="71"/>
        <v>154988.6857142857</v>
      </c>
      <c r="Y153" s="464">
        <f t="shared" si="71"/>
        <v>195214.11428571428</v>
      </c>
      <c r="Z153" s="464">
        <f t="shared" si="71"/>
        <v>242072.05714285711</v>
      </c>
      <c r="AA153" s="464">
        <f t="shared" si="71"/>
        <v>278933.94285714283</v>
      </c>
      <c r="AB153" s="464">
        <f t="shared" si="71"/>
        <v>312820.22857142857</v>
      </c>
      <c r="AC153" s="464">
        <f t="shared" si="71"/>
        <v>355082.11428571428</v>
      </c>
      <c r="AD153" s="464">
        <f t="shared" si="71"/>
        <v>388721.88571428572</v>
      </c>
      <c r="AE153" s="468">
        <f t="shared" si="71"/>
        <v>420079.82857142854</v>
      </c>
      <c r="AF153" s="510"/>
      <c r="AG153" s="510"/>
      <c r="AH153" s="510"/>
      <c r="AI153" s="510"/>
      <c r="AJ153" s="510"/>
      <c r="AK153" s="510"/>
      <c r="AL153" s="510"/>
      <c r="AM153" s="273"/>
      <c r="AN153" s="273"/>
      <c r="AO153" s="273"/>
      <c r="AP153" s="273"/>
      <c r="AQ153" s="273"/>
      <c r="AR153" s="273"/>
      <c r="AS153" s="273"/>
      <c r="AT153" s="273"/>
      <c r="AU153" s="273"/>
      <c r="AV153" s="273"/>
    </row>
    <row r="154" spans="1:48" s="9" customFormat="1">
      <c r="A154" s="273"/>
      <c r="B154" s="6" t="s">
        <v>196</v>
      </c>
      <c r="C154" s="273"/>
      <c r="D154" s="51"/>
      <c r="E154" s="398" t="s">
        <v>86</v>
      </c>
      <c r="F154" s="434">
        <v>942.71582196059251</v>
      </c>
      <c r="G154" s="434">
        <v>1043.7760077552316</v>
      </c>
      <c r="H154" s="434">
        <v>1304.5992795275747</v>
      </c>
      <c r="I154" s="434">
        <v>738.94436978836768</v>
      </c>
      <c r="J154" s="434">
        <v>1102.2195662545869</v>
      </c>
      <c r="K154" s="434">
        <v>1142.1919934588657</v>
      </c>
      <c r="L154" s="434">
        <v>755.48694079326356</v>
      </c>
      <c r="M154" s="434">
        <v>326.42660530105525</v>
      </c>
      <c r="N154" s="434">
        <v>59.343827860149162</v>
      </c>
      <c r="O154" s="434">
        <v>813.68681795799034</v>
      </c>
      <c r="P154" s="434">
        <v>575.61337419835831</v>
      </c>
      <c r="Q154" s="433">
        <v>536.56878538088904</v>
      </c>
      <c r="R154" s="466"/>
      <c r="S154" s="402" t="str">
        <f t="shared" si="69"/>
        <v>PB200</v>
      </c>
      <c r="T154" s="468">
        <f t="shared" si="70"/>
        <v>942.71582196059251</v>
      </c>
      <c r="U154" s="464">
        <f t="shared" si="71"/>
        <v>1986.4918297158242</v>
      </c>
      <c r="V154" s="464">
        <f t="shared" si="71"/>
        <v>3291.0911092433989</v>
      </c>
      <c r="W154" s="464">
        <f t="shared" si="71"/>
        <v>4030.0354790317665</v>
      </c>
      <c r="X154" s="464">
        <f t="shared" si="71"/>
        <v>5132.2550452863534</v>
      </c>
      <c r="Y154" s="464">
        <f t="shared" si="71"/>
        <v>6274.4470387452193</v>
      </c>
      <c r="Z154" s="464">
        <f t="shared" si="71"/>
        <v>7029.9339795384831</v>
      </c>
      <c r="AA154" s="464">
        <f t="shared" si="71"/>
        <v>7356.3605848395382</v>
      </c>
      <c r="AB154" s="464">
        <f t="shared" si="71"/>
        <v>7415.7044126996871</v>
      </c>
      <c r="AC154" s="464">
        <f t="shared" si="71"/>
        <v>8229.3912306576767</v>
      </c>
      <c r="AD154" s="464">
        <f t="shared" si="71"/>
        <v>8805.0046048560343</v>
      </c>
      <c r="AE154" s="468">
        <f t="shared" si="71"/>
        <v>9341.5733902369229</v>
      </c>
      <c r="AF154" s="510"/>
      <c r="AG154" s="510"/>
      <c r="AH154" s="510"/>
      <c r="AI154" s="510"/>
      <c r="AJ154" s="510"/>
      <c r="AK154" s="510"/>
      <c r="AL154" s="510"/>
      <c r="AM154" s="273"/>
      <c r="AN154" s="273"/>
      <c r="AO154" s="273"/>
      <c r="AP154" s="273"/>
      <c r="AQ154" s="273"/>
      <c r="AR154" s="273"/>
      <c r="AS154" s="273"/>
      <c r="AT154" s="273"/>
      <c r="AU154" s="273"/>
      <c r="AV154" s="273"/>
    </row>
    <row r="155" spans="1:48" s="9" customFormat="1">
      <c r="A155" s="273"/>
      <c r="B155" s="6" t="s">
        <v>197</v>
      </c>
      <c r="C155" s="273"/>
      <c r="D155" s="51"/>
      <c r="E155" s="398" t="s">
        <v>88</v>
      </c>
      <c r="F155" s="434">
        <v>1665.2666816422827</v>
      </c>
      <c r="G155" s="434">
        <v>0</v>
      </c>
      <c r="H155" s="434">
        <v>514.56632752783719</v>
      </c>
      <c r="I155" s="434">
        <v>975.347984870593</v>
      </c>
      <c r="J155" s="434">
        <v>0</v>
      </c>
      <c r="K155" s="434">
        <v>1351.3531625860026</v>
      </c>
      <c r="L155" s="434">
        <v>0</v>
      </c>
      <c r="M155" s="434">
        <v>533.01455317362718</v>
      </c>
      <c r="N155" s="434">
        <v>324.81311210326339</v>
      </c>
      <c r="O155" s="434">
        <v>812.65864402707894</v>
      </c>
      <c r="P155" s="434">
        <v>0</v>
      </c>
      <c r="Q155" s="433">
        <v>0</v>
      </c>
      <c r="R155" s="466"/>
      <c r="S155" s="402" t="str">
        <f>B155</f>
        <v>PB220</v>
      </c>
      <c r="T155" s="468">
        <f>F155</f>
        <v>1665.2666816422827</v>
      </c>
      <c r="U155" s="464">
        <f t="shared" si="71"/>
        <v>1665.2666816422827</v>
      </c>
      <c r="V155" s="464">
        <f t="shared" si="71"/>
        <v>2179.83300917012</v>
      </c>
      <c r="W155" s="464">
        <f t="shared" si="71"/>
        <v>3155.1809940407129</v>
      </c>
      <c r="X155" s="464">
        <f t="shared" si="71"/>
        <v>3155.1809940407129</v>
      </c>
      <c r="Y155" s="464">
        <f t="shared" si="71"/>
        <v>4506.5341566267152</v>
      </c>
      <c r="Z155" s="464">
        <f t="shared" si="71"/>
        <v>4506.5341566267152</v>
      </c>
      <c r="AA155" s="464">
        <f t="shared" si="71"/>
        <v>5039.5487098003423</v>
      </c>
      <c r="AB155" s="464">
        <f t="shared" si="71"/>
        <v>5364.3618219036052</v>
      </c>
      <c r="AC155" s="464">
        <f t="shared" si="71"/>
        <v>6177.0204659306837</v>
      </c>
      <c r="AD155" s="464">
        <f t="shared" si="71"/>
        <v>6177.0204659306837</v>
      </c>
      <c r="AE155" s="468">
        <f t="shared" si="71"/>
        <v>6177.0204659306837</v>
      </c>
      <c r="AF155" s="510"/>
      <c r="AG155" s="510"/>
      <c r="AH155" s="510"/>
      <c r="AI155" s="510"/>
      <c r="AJ155" s="510"/>
      <c r="AK155" s="510"/>
      <c r="AL155" s="510"/>
      <c r="AM155" s="273"/>
      <c r="AN155" s="273"/>
      <c r="AO155" s="273"/>
      <c r="AP155" s="273"/>
      <c r="AQ155" s="273"/>
      <c r="AR155" s="273"/>
      <c r="AS155" s="273"/>
      <c r="AT155" s="273"/>
      <c r="AU155" s="273"/>
      <c r="AV155" s="273"/>
    </row>
    <row r="156" spans="1:48" s="9" customFormat="1">
      <c r="A156" s="273"/>
      <c r="B156" s="6" t="s">
        <v>198</v>
      </c>
      <c r="C156" s="273"/>
      <c r="D156" s="51"/>
      <c r="E156" s="398" t="s">
        <v>199</v>
      </c>
      <c r="F156" s="434">
        <v>2164.2774927275618</v>
      </c>
      <c r="G156" s="434">
        <v>476.10689730927447</v>
      </c>
      <c r="H156" s="434">
        <v>418.87408704458176</v>
      </c>
      <c r="I156" s="434">
        <v>1563.655122681497</v>
      </c>
      <c r="J156" s="434">
        <v>0</v>
      </c>
      <c r="K156" s="434">
        <v>362.58528685367656</v>
      </c>
      <c r="L156" s="434">
        <v>588.6131779645134</v>
      </c>
      <c r="M156" s="434">
        <v>343.24703351812263</v>
      </c>
      <c r="N156" s="434">
        <v>566.2932773861761</v>
      </c>
      <c r="O156" s="434">
        <v>75.232238847165235</v>
      </c>
      <c r="P156" s="434">
        <v>187.13795710427166</v>
      </c>
      <c r="Q156" s="433">
        <v>174.44415095799619</v>
      </c>
      <c r="R156" s="466"/>
      <c r="S156" s="402" t="str">
        <f>B156</f>
        <v>PB230</v>
      </c>
      <c r="T156" s="468">
        <f>F156</f>
        <v>2164.2774927275618</v>
      </c>
      <c r="U156" s="464">
        <f t="shared" si="71"/>
        <v>2640.3843900368365</v>
      </c>
      <c r="V156" s="464">
        <f t="shared" si="71"/>
        <v>3059.2584770814183</v>
      </c>
      <c r="W156" s="464">
        <f t="shared" si="71"/>
        <v>4622.9135997629155</v>
      </c>
      <c r="X156" s="464">
        <f t="shared" si="71"/>
        <v>4622.9135997629155</v>
      </c>
      <c r="Y156" s="464">
        <f t="shared" si="71"/>
        <v>4985.4988866165922</v>
      </c>
      <c r="Z156" s="464">
        <f t="shared" si="71"/>
        <v>5574.1120645811061</v>
      </c>
      <c r="AA156" s="464">
        <f t="shared" si="71"/>
        <v>5917.3590980992285</v>
      </c>
      <c r="AB156" s="464">
        <f t="shared" si="71"/>
        <v>6483.6523754854043</v>
      </c>
      <c r="AC156" s="464">
        <f t="shared" si="71"/>
        <v>6558.8846143325691</v>
      </c>
      <c r="AD156" s="464">
        <f t="shared" si="71"/>
        <v>6746.0225714368407</v>
      </c>
      <c r="AE156" s="468">
        <f t="shared" si="71"/>
        <v>6920.4667223948372</v>
      </c>
      <c r="AF156" s="510"/>
      <c r="AG156" s="510"/>
      <c r="AH156" s="510"/>
      <c r="AI156" s="510"/>
      <c r="AJ156" s="510"/>
      <c r="AK156" s="510"/>
      <c r="AL156" s="510"/>
      <c r="AM156" s="273"/>
      <c r="AN156" s="273"/>
      <c r="AO156" s="273"/>
      <c r="AP156" s="273"/>
      <c r="AQ156" s="273"/>
      <c r="AR156" s="273"/>
      <c r="AS156" s="273"/>
      <c r="AT156" s="273"/>
      <c r="AU156" s="273"/>
      <c r="AV156" s="273"/>
    </row>
    <row r="157" spans="1:48" s="9" customFormat="1">
      <c r="A157" s="273"/>
      <c r="B157" s="6" t="s">
        <v>200</v>
      </c>
      <c r="C157" s="273"/>
      <c r="D157" s="51"/>
      <c r="E157" s="398" t="s">
        <v>136</v>
      </c>
      <c r="F157" s="434">
        <v>0</v>
      </c>
      <c r="G157" s="434">
        <v>0</v>
      </c>
      <c r="H157" s="434">
        <v>0</v>
      </c>
      <c r="I157" s="434">
        <v>0</v>
      </c>
      <c r="J157" s="434">
        <v>0</v>
      </c>
      <c r="K157" s="434">
        <v>700</v>
      </c>
      <c r="L157" s="434">
        <v>0</v>
      </c>
      <c r="M157" s="434">
        <v>0</v>
      </c>
      <c r="N157" s="434">
        <v>0</v>
      </c>
      <c r="O157" s="434">
        <v>0</v>
      </c>
      <c r="P157" s="434">
        <v>0</v>
      </c>
      <c r="Q157" s="433">
        <v>0</v>
      </c>
      <c r="R157" s="466"/>
      <c r="S157" s="402" t="str">
        <f>B157</f>
        <v>PB210</v>
      </c>
      <c r="T157" s="468">
        <f>F157</f>
        <v>0</v>
      </c>
      <c r="U157" s="464">
        <f t="shared" si="71"/>
        <v>0</v>
      </c>
      <c r="V157" s="464">
        <f t="shared" si="71"/>
        <v>0</v>
      </c>
      <c r="W157" s="464">
        <f t="shared" si="71"/>
        <v>0</v>
      </c>
      <c r="X157" s="464">
        <f t="shared" si="71"/>
        <v>0</v>
      </c>
      <c r="Y157" s="464">
        <f t="shared" si="71"/>
        <v>700</v>
      </c>
      <c r="Z157" s="464">
        <f t="shared" si="71"/>
        <v>700</v>
      </c>
      <c r="AA157" s="464">
        <f t="shared" si="71"/>
        <v>700</v>
      </c>
      <c r="AB157" s="464">
        <f t="shared" si="71"/>
        <v>700</v>
      </c>
      <c r="AC157" s="464">
        <f t="shared" si="71"/>
        <v>700</v>
      </c>
      <c r="AD157" s="464">
        <f t="shared" si="71"/>
        <v>700</v>
      </c>
      <c r="AE157" s="468">
        <f t="shared" si="71"/>
        <v>700</v>
      </c>
      <c r="AF157" s="510"/>
      <c r="AG157" s="510"/>
      <c r="AH157" s="510"/>
      <c r="AI157" s="510"/>
      <c r="AJ157" s="510"/>
      <c r="AK157" s="510"/>
      <c r="AL157" s="510"/>
      <c r="AM157" s="273"/>
      <c r="AN157" s="273"/>
      <c r="AO157" s="273"/>
      <c r="AP157" s="273"/>
      <c r="AQ157" s="273"/>
      <c r="AR157" s="273"/>
      <c r="AS157" s="273"/>
      <c r="AT157" s="273"/>
      <c r="AU157" s="273"/>
      <c r="AV157" s="273"/>
    </row>
    <row r="158" spans="1:48" s="9" customFormat="1">
      <c r="A158" s="273"/>
      <c r="B158" s="6" t="s">
        <v>201</v>
      </c>
      <c r="C158" s="273"/>
      <c r="D158" s="51"/>
      <c r="E158" s="398" t="s">
        <v>94</v>
      </c>
      <c r="F158" s="434">
        <v>0</v>
      </c>
      <c r="G158" s="434">
        <v>0</v>
      </c>
      <c r="H158" s="434">
        <v>0</v>
      </c>
      <c r="I158" s="434">
        <v>0</v>
      </c>
      <c r="J158" s="434">
        <v>0</v>
      </c>
      <c r="K158" s="434">
        <v>0</v>
      </c>
      <c r="L158" s="434">
        <v>0</v>
      </c>
      <c r="M158" s="434">
        <v>0</v>
      </c>
      <c r="N158" s="434">
        <v>0</v>
      </c>
      <c r="O158" s="434">
        <v>0</v>
      </c>
      <c r="P158" s="434">
        <v>0</v>
      </c>
      <c r="Q158" s="433">
        <v>1268.75</v>
      </c>
      <c r="R158" s="466"/>
      <c r="S158" s="402" t="str">
        <f>B158</f>
        <v>PB250</v>
      </c>
      <c r="T158" s="466">
        <f>F158</f>
        <v>0</v>
      </c>
      <c r="U158" s="466">
        <f t="shared" si="71"/>
        <v>0</v>
      </c>
      <c r="V158" s="466">
        <f t="shared" si="71"/>
        <v>0</v>
      </c>
      <c r="W158" s="466">
        <f t="shared" si="71"/>
        <v>0</v>
      </c>
      <c r="X158" s="466">
        <f t="shared" si="71"/>
        <v>0</v>
      </c>
      <c r="Y158" s="466">
        <f t="shared" si="71"/>
        <v>0</v>
      </c>
      <c r="Z158" s="466">
        <f t="shared" si="71"/>
        <v>0</v>
      </c>
      <c r="AA158" s="466">
        <f t="shared" si="71"/>
        <v>0</v>
      </c>
      <c r="AB158" s="466">
        <f t="shared" si="71"/>
        <v>0</v>
      </c>
      <c r="AC158" s="466">
        <f t="shared" si="71"/>
        <v>0</v>
      </c>
      <c r="AD158" s="466">
        <f t="shared" si="71"/>
        <v>0</v>
      </c>
      <c r="AE158" s="467">
        <f t="shared" si="71"/>
        <v>1268.75</v>
      </c>
      <c r="AF158" s="510"/>
      <c r="AG158" s="510"/>
      <c r="AH158" s="510"/>
      <c r="AI158" s="510"/>
      <c r="AJ158" s="510"/>
      <c r="AK158" s="510"/>
      <c r="AL158" s="510"/>
      <c r="AM158" s="273"/>
      <c r="AN158" s="273"/>
      <c r="AO158" s="273"/>
      <c r="AP158" s="273"/>
      <c r="AQ158" s="273"/>
      <c r="AR158" s="273"/>
      <c r="AS158" s="273"/>
      <c r="AT158" s="273"/>
      <c r="AU158" s="273"/>
      <c r="AV158" s="273"/>
    </row>
    <row r="159" spans="1:48" s="9" customFormat="1">
      <c r="A159" s="273"/>
      <c r="B159" s="6" t="s">
        <v>202</v>
      </c>
      <c r="C159" s="273"/>
      <c r="D159" s="51"/>
      <c r="E159" s="398" t="s">
        <v>92</v>
      </c>
      <c r="F159" s="434">
        <v>885.70900000000017</v>
      </c>
      <c r="G159" s="434">
        <v>799.99700000000007</v>
      </c>
      <c r="H159" s="434">
        <v>885.70900000000017</v>
      </c>
      <c r="I159" s="434">
        <v>1268.5530000000001</v>
      </c>
      <c r="J159" s="434">
        <v>1310.8590000000002</v>
      </c>
      <c r="K159" s="434">
        <v>1268.5530000000001</v>
      </c>
      <c r="L159" s="434">
        <v>1310.8590000000002</v>
      </c>
      <c r="M159" s="434">
        <v>1310.8590000000002</v>
      </c>
      <c r="N159" s="434">
        <v>1268.575</v>
      </c>
      <c r="O159" s="434">
        <v>1310.8590000000002</v>
      </c>
      <c r="P159" s="434">
        <v>1310.8590000000002</v>
      </c>
      <c r="Q159" s="433">
        <v>1310.8590000000002</v>
      </c>
      <c r="R159" s="466"/>
      <c r="S159" s="402" t="str">
        <f t="shared" si="69"/>
        <v>PB300</v>
      </c>
      <c r="T159" s="466">
        <f t="shared" si="70"/>
        <v>885.70900000000017</v>
      </c>
      <c r="U159" s="466">
        <f t="shared" si="71"/>
        <v>1685.7060000000001</v>
      </c>
      <c r="V159" s="466">
        <f t="shared" si="71"/>
        <v>2571.4150000000004</v>
      </c>
      <c r="W159" s="466">
        <f t="shared" si="71"/>
        <v>3839.9680000000008</v>
      </c>
      <c r="X159" s="466">
        <f t="shared" si="71"/>
        <v>5150.8270000000011</v>
      </c>
      <c r="Y159" s="466">
        <f t="shared" si="71"/>
        <v>6419.380000000001</v>
      </c>
      <c r="Z159" s="466">
        <f t="shared" si="71"/>
        <v>7730.2390000000014</v>
      </c>
      <c r="AA159" s="466">
        <f t="shared" si="71"/>
        <v>9041.0980000000018</v>
      </c>
      <c r="AB159" s="466">
        <f t="shared" si="71"/>
        <v>10309.673000000003</v>
      </c>
      <c r="AC159" s="466">
        <f t="shared" si="71"/>
        <v>11620.532000000003</v>
      </c>
      <c r="AD159" s="466">
        <f t="shared" si="71"/>
        <v>12931.391000000003</v>
      </c>
      <c r="AE159" s="467">
        <f t="shared" si="71"/>
        <v>14242.250000000004</v>
      </c>
      <c r="AF159" s="510"/>
      <c r="AG159" s="510"/>
      <c r="AH159" s="510"/>
      <c r="AI159" s="510"/>
      <c r="AJ159" s="510"/>
      <c r="AK159" s="510"/>
      <c r="AL159" s="510"/>
      <c r="AM159" s="273"/>
      <c r="AN159" s="273"/>
      <c r="AO159" s="273"/>
      <c r="AP159" s="273"/>
      <c r="AQ159" s="273"/>
      <c r="AR159" s="273"/>
      <c r="AS159" s="273"/>
      <c r="AT159" s="273"/>
      <c r="AU159" s="273"/>
      <c r="AV159" s="273"/>
    </row>
    <row r="160" spans="1:48" s="9" customFormat="1">
      <c r="A160" s="273"/>
      <c r="B160" s="6" t="s">
        <v>203</v>
      </c>
      <c r="C160" s="273"/>
      <c r="D160" s="51"/>
      <c r="E160" s="398" t="s">
        <v>104</v>
      </c>
      <c r="F160" s="434">
        <v>0</v>
      </c>
      <c r="G160" s="434">
        <v>0</v>
      </c>
      <c r="H160" s="434">
        <v>0</v>
      </c>
      <c r="I160" s="434">
        <v>0</v>
      </c>
      <c r="J160" s="434">
        <v>0</v>
      </c>
      <c r="K160" s="434">
        <v>0</v>
      </c>
      <c r="L160" s="434">
        <v>0</v>
      </c>
      <c r="M160" s="434">
        <v>0</v>
      </c>
      <c r="N160" s="434">
        <v>0</v>
      </c>
      <c r="O160" s="434">
        <v>0</v>
      </c>
      <c r="P160" s="434">
        <v>0</v>
      </c>
      <c r="Q160" s="433">
        <v>0</v>
      </c>
      <c r="R160" s="466"/>
      <c r="S160" s="402" t="str">
        <f>B160</f>
        <v>PB310</v>
      </c>
      <c r="T160" s="466">
        <f>F160</f>
        <v>0</v>
      </c>
      <c r="U160" s="466">
        <f t="shared" si="71"/>
        <v>0</v>
      </c>
      <c r="V160" s="466">
        <f t="shared" si="71"/>
        <v>0</v>
      </c>
      <c r="W160" s="466">
        <f t="shared" si="71"/>
        <v>0</v>
      </c>
      <c r="X160" s="466">
        <f t="shared" si="71"/>
        <v>0</v>
      </c>
      <c r="Y160" s="466">
        <f t="shared" si="71"/>
        <v>0</v>
      </c>
      <c r="Z160" s="466">
        <f t="shared" si="71"/>
        <v>0</v>
      </c>
      <c r="AA160" s="466">
        <f t="shared" si="71"/>
        <v>0</v>
      </c>
      <c r="AB160" s="466">
        <f t="shared" si="71"/>
        <v>0</v>
      </c>
      <c r="AC160" s="466">
        <f t="shared" si="71"/>
        <v>0</v>
      </c>
      <c r="AD160" s="466">
        <f t="shared" si="71"/>
        <v>0</v>
      </c>
      <c r="AE160" s="467">
        <f t="shared" si="71"/>
        <v>0</v>
      </c>
      <c r="AF160" s="510"/>
      <c r="AG160" s="510"/>
      <c r="AH160" s="510"/>
      <c r="AI160" s="510"/>
      <c r="AJ160" s="510"/>
      <c r="AK160" s="510"/>
      <c r="AL160" s="510"/>
      <c r="AM160" s="273"/>
      <c r="AN160" s="273"/>
      <c r="AO160" s="273"/>
      <c r="AP160" s="273"/>
      <c r="AQ160" s="273"/>
      <c r="AR160" s="273"/>
      <c r="AS160" s="273"/>
      <c r="AT160" s="273"/>
      <c r="AU160" s="273"/>
      <c r="AV160" s="273"/>
    </row>
    <row r="161" spans="1:48" s="9" customFormat="1">
      <c r="A161" s="273"/>
      <c r="B161" s="6" t="s">
        <v>204</v>
      </c>
      <c r="C161" s="273"/>
      <c r="D161" s="51"/>
      <c r="E161" s="398" t="s">
        <v>145</v>
      </c>
      <c r="F161" s="434">
        <v>1750</v>
      </c>
      <c r="G161" s="434">
        <v>1750</v>
      </c>
      <c r="H161" s="434">
        <v>1750</v>
      </c>
      <c r="I161" s="434">
        <v>1750</v>
      </c>
      <c r="J161" s="434">
        <v>1750</v>
      </c>
      <c r="K161" s="434">
        <v>1750</v>
      </c>
      <c r="L161" s="434">
        <v>1750</v>
      </c>
      <c r="M161" s="434">
        <v>1750</v>
      </c>
      <c r="N161" s="434">
        <v>1750</v>
      </c>
      <c r="O161" s="434">
        <v>1750</v>
      </c>
      <c r="P161" s="434">
        <v>1750</v>
      </c>
      <c r="Q161" s="433">
        <v>1750</v>
      </c>
      <c r="R161" s="466"/>
      <c r="S161" s="402" t="str">
        <f t="shared" si="69"/>
        <v>PB400</v>
      </c>
      <c r="T161" s="466">
        <f t="shared" si="70"/>
        <v>1750</v>
      </c>
      <c r="U161" s="466">
        <f t="shared" si="71"/>
        <v>3500</v>
      </c>
      <c r="V161" s="466">
        <f t="shared" si="71"/>
        <v>5250</v>
      </c>
      <c r="W161" s="466">
        <f t="shared" si="71"/>
        <v>7000</v>
      </c>
      <c r="X161" s="466">
        <f t="shared" si="71"/>
        <v>8750</v>
      </c>
      <c r="Y161" s="466">
        <f t="shared" si="71"/>
        <v>10500</v>
      </c>
      <c r="Z161" s="466">
        <f t="shared" si="71"/>
        <v>12250</v>
      </c>
      <c r="AA161" s="466">
        <f t="shared" si="71"/>
        <v>14000</v>
      </c>
      <c r="AB161" s="466">
        <f t="shared" si="71"/>
        <v>15750</v>
      </c>
      <c r="AC161" s="466">
        <f t="shared" si="71"/>
        <v>17500</v>
      </c>
      <c r="AD161" s="466">
        <f t="shared" si="71"/>
        <v>19250</v>
      </c>
      <c r="AE161" s="467">
        <f t="shared" si="71"/>
        <v>21000</v>
      </c>
      <c r="AF161" s="510"/>
      <c r="AG161" s="510"/>
      <c r="AH161" s="510"/>
      <c r="AI161" s="510"/>
      <c r="AJ161" s="510"/>
      <c r="AK161" s="510"/>
      <c r="AL161" s="510"/>
      <c r="AM161" s="273"/>
      <c r="AN161" s="273"/>
      <c r="AO161" s="273"/>
      <c r="AP161" s="273"/>
      <c r="AQ161" s="273"/>
      <c r="AR161" s="273"/>
      <c r="AS161" s="273"/>
      <c r="AT161" s="273"/>
      <c r="AU161" s="273"/>
      <c r="AV161" s="273"/>
    </row>
    <row r="162" spans="1:48" s="9" customFormat="1">
      <c r="A162" s="273"/>
      <c r="B162" s="6" t="s">
        <v>205</v>
      </c>
      <c r="C162" s="273"/>
      <c r="D162" s="51"/>
      <c r="E162" s="398" t="s">
        <v>98</v>
      </c>
      <c r="F162" s="434">
        <v>5206.0995651251578</v>
      </c>
      <c r="G162" s="434">
        <v>3707.6312949789276</v>
      </c>
      <c r="H162" s="434">
        <v>3981.8933338475122</v>
      </c>
      <c r="I162" s="434">
        <v>4563.5190226395034</v>
      </c>
      <c r="J162" s="434">
        <v>3754.9525898964657</v>
      </c>
      <c r="K162" s="434">
        <v>3347.4084669459553</v>
      </c>
      <c r="L162" s="434">
        <v>5625.8910914702219</v>
      </c>
      <c r="M162" s="434">
        <v>3761.6312251740924</v>
      </c>
      <c r="N162" s="434">
        <v>2524.71794209981</v>
      </c>
      <c r="O162" s="434">
        <v>2177.8893052920548</v>
      </c>
      <c r="P162" s="434">
        <v>2327.0728082993228</v>
      </c>
      <c r="Q162" s="433">
        <v>2169.2244937515616</v>
      </c>
      <c r="R162" s="466"/>
      <c r="S162" s="402" t="str">
        <f t="shared" si="69"/>
        <v>PB500</v>
      </c>
      <c r="T162" s="466">
        <f t="shared" si="70"/>
        <v>5206.0995651251578</v>
      </c>
      <c r="U162" s="466">
        <f t="shared" si="71"/>
        <v>8913.7308601040859</v>
      </c>
      <c r="V162" s="466">
        <f t="shared" si="71"/>
        <v>12895.624193951598</v>
      </c>
      <c r="W162" s="466">
        <f t="shared" si="71"/>
        <v>17459.143216591103</v>
      </c>
      <c r="X162" s="466">
        <f t="shared" si="71"/>
        <v>21214.095806487567</v>
      </c>
      <c r="Y162" s="466">
        <f t="shared" si="71"/>
        <v>24561.504273433522</v>
      </c>
      <c r="Z162" s="466">
        <f t="shared" si="71"/>
        <v>30187.395364903743</v>
      </c>
      <c r="AA162" s="466">
        <f t="shared" si="71"/>
        <v>33949.026590077832</v>
      </c>
      <c r="AB162" s="466">
        <f t="shared" si="71"/>
        <v>36473.744532177639</v>
      </c>
      <c r="AC162" s="466">
        <f t="shared" si="71"/>
        <v>38651.633837469693</v>
      </c>
      <c r="AD162" s="466">
        <f t="shared" si="71"/>
        <v>40978.706645769016</v>
      </c>
      <c r="AE162" s="467">
        <f t="shared" si="71"/>
        <v>43147.93113952058</v>
      </c>
      <c r="AF162" s="510"/>
      <c r="AG162" s="510"/>
      <c r="AH162" s="510"/>
      <c r="AI162" s="510"/>
      <c r="AJ162" s="510"/>
      <c r="AK162" s="510"/>
      <c r="AL162" s="510"/>
      <c r="AM162" s="273"/>
      <c r="AN162" s="273"/>
      <c r="AO162" s="273"/>
      <c r="AP162" s="273"/>
      <c r="AQ162" s="273"/>
      <c r="AR162" s="273"/>
      <c r="AS162" s="273"/>
      <c r="AT162" s="273"/>
      <c r="AU162" s="273"/>
      <c r="AV162" s="273"/>
    </row>
    <row r="163" spans="1:48" s="9" customFormat="1">
      <c r="A163" s="273"/>
      <c r="B163" s="6" t="s">
        <v>206</v>
      </c>
      <c r="C163" s="273"/>
      <c r="D163" s="51"/>
      <c r="E163" s="398" t="s">
        <v>207</v>
      </c>
      <c r="F163" s="434">
        <v>-21598.782852156372</v>
      </c>
      <c r="G163" s="434">
        <v>-17082.915600021715</v>
      </c>
      <c r="H163" s="434">
        <v>-20619.569585402325</v>
      </c>
      <c r="I163" s="434">
        <v>-21317.724035704265</v>
      </c>
      <c r="J163" s="434">
        <v>-20887.987006646945</v>
      </c>
      <c r="K163" s="434">
        <v>-25073.760240636533</v>
      </c>
      <c r="L163" s="434">
        <v>-28444.39653368542</v>
      </c>
      <c r="M163" s="434">
        <v>-22443.532065726304</v>
      </c>
      <c r="N163" s="434">
        <v>-20190.01443686755</v>
      </c>
      <c r="O163" s="434">
        <v>-24601.105860205</v>
      </c>
      <c r="P163" s="434">
        <v>-19895.227284086686</v>
      </c>
      <c r="Q163" s="433">
        <v>-19283.894643616644</v>
      </c>
      <c r="R163" s="466"/>
      <c r="S163" s="402" t="str">
        <f>B163</f>
        <v>PB600</v>
      </c>
      <c r="T163" s="466">
        <f>F163</f>
        <v>-21598.782852156372</v>
      </c>
      <c r="U163" s="466">
        <f t="shared" si="71"/>
        <v>-38681.698452178083</v>
      </c>
      <c r="V163" s="466">
        <f t="shared" si="71"/>
        <v>-59301.268037580405</v>
      </c>
      <c r="W163" s="466">
        <f t="shared" si="71"/>
        <v>-80618.992073284666</v>
      </c>
      <c r="X163" s="466">
        <f t="shared" si="71"/>
        <v>-101506.97907993161</v>
      </c>
      <c r="Y163" s="466">
        <f t="shared" si="71"/>
        <v>-126580.73932056814</v>
      </c>
      <c r="Z163" s="466">
        <f t="shared" si="71"/>
        <v>-155025.13585425357</v>
      </c>
      <c r="AA163" s="466">
        <f t="shared" si="71"/>
        <v>-177468.66791997987</v>
      </c>
      <c r="AB163" s="466">
        <f t="shared" si="71"/>
        <v>-197658.68235684742</v>
      </c>
      <c r="AC163" s="466">
        <f t="shared" si="71"/>
        <v>-222259.78821705241</v>
      </c>
      <c r="AD163" s="466">
        <f t="shared" si="71"/>
        <v>-242155.0155011391</v>
      </c>
      <c r="AE163" s="467">
        <f t="shared" si="71"/>
        <v>-261438.91014475573</v>
      </c>
      <c r="AF163" s="510"/>
      <c r="AG163" s="510"/>
      <c r="AH163" s="510"/>
      <c r="AI163" s="510"/>
      <c r="AJ163" s="510"/>
      <c r="AK163" s="510"/>
      <c r="AL163" s="510"/>
      <c r="AM163" s="273"/>
      <c r="AN163" s="273"/>
      <c r="AO163" s="273"/>
      <c r="AP163" s="273"/>
      <c r="AQ163" s="273"/>
      <c r="AR163" s="273"/>
      <c r="AS163" s="273"/>
      <c r="AT163" s="273"/>
      <c r="AU163" s="273"/>
      <c r="AV163" s="273"/>
    </row>
    <row r="164" spans="1:48" s="9" customFormat="1">
      <c r="A164" s="273"/>
      <c r="B164" s="6" t="s">
        <v>208</v>
      </c>
      <c r="C164" s="273"/>
      <c r="D164" s="51"/>
      <c r="E164" s="398" t="s">
        <v>209</v>
      </c>
      <c r="F164" s="511"/>
      <c r="G164" s="511"/>
      <c r="H164" s="511"/>
      <c r="I164" s="511"/>
      <c r="J164" s="511"/>
      <c r="K164" s="511"/>
      <c r="L164" s="511"/>
      <c r="M164" s="511"/>
      <c r="N164" s="511"/>
      <c r="O164" s="511"/>
      <c r="P164" s="511"/>
      <c r="Q164" s="550"/>
      <c r="R164" s="466"/>
      <c r="S164" s="402" t="str">
        <f t="shared" si="69"/>
        <v>PB650</v>
      </c>
      <c r="T164" s="466">
        <f t="shared" si="70"/>
        <v>0</v>
      </c>
      <c r="U164" s="466">
        <f t="shared" si="71"/>
        <v>0</v>
      </c>
      <c r="V164" s="466">
        <f t="shared" si="71"/>
        <v>0</v>
      </c>
      <c r="W164" s="466">
        <f t="shared" si="71"/>
        <v>0</v>
      </c>
      <c r="X164" s="466">
        <f t="shared" si="71"/>
        <v>0</v>
      </c>
      <c r="Y164" s="466">
        <f t="shared" si="71"/>
        <v>0</v>
      </c>
      <c r="Z164" s="466">
        <f t="shared" si="71"/>
        <v>0</v>
      </c>
      <c r="AA164" s="466">
        <f t="shared" si="71"/>
        <v>0</v>
      </c>
      <c r="AB164" s="466">
        <f t="shared" si="71"/>
        <v>0</v>
      </c>
      <c r="AC164" s="466">
        <f t="shared" si="71"/>
        <v>0</v>
      </c>
      <c r="AD164" s="466">
        <f t="shared" si="71"/>
        <v>0</v>
      </c>
      <c r="AE164" s="467">
        <f t="shared" si="71"/>
        <v>0</v>
      </c>
      <c r="AF164" s="510"/>
      <c r="AG164" s="510"/>
      <c r="AH164" s="510"/>
      <c r="AI164" s="510"/>
      <c r="AJ164" s="510"/>
      <c r="AK164" s="510"/>
      <c r="AL164" s="510"/>
      <c r="AM164" s="273"/>
      <c r="AN164" s="273"/>
      <c r="AO164" s="273"/>
      <c r="AP164" s="273"/>
      <c r="AQ164" s="273"/>
      <c r="AR164" s="273"/>
      <c r="AS164" s="273"/>
      <c r="AT164" s="273"/>
      <c r="AU164" s="273"/>
      <c r="AV164" s="273"/>
    </row>
    <row r="165" spans="1:48" s="9" customFormat="1" ht="14.4">
      <c r="A165" s="273"/>
      <c r="B165" s="6">
        <v>0</v>
      </c>
      <c r="C165" s="273"/>
      <c r="D165" s="46"/>
      <c r="E165" s="512"/>
      <c r="F165" s="513"/>
      <c r="G165" s="513"/>
      <c r="H165" s="513"/>
      <c r="I165" s="513"/>
      <c r="J165" s="513"/>
      <c r="K165" s="513"/>
      <c r="L165" s="513"/>
      <c r="M165" s="513"/>
      <c r="N165" s="513"/>
      <c r="O165" s="513"/>
      <c r="P165" s="513"/>
      <c r="Q165" s="515"/>
      <c r="R165" s="466"/>
      <c r="S165" s="402">
        <f t="shared" si="69"/>
        <v>0</v>
      </c>
      <c r="T165" s="515"/>
      <c r="U165" s="513"/>
      <c r="V165" s="513"/>
      <c r="W165" s="513"/>
      <c r="X165" s="513"/>
      <c r="Y165" s="513"/>
      <c r="Z165" s="513"/>
      <c r="AA165" s="513"/>
      <c r="AB165" s="513"/>
      <c r="AC165" s="513"/>
      <c r="AD165" s="513"/>
      <c r="AE165" s="514"/>
      <c r="AF165" s="510"/>
      <c r="AG165" s="510"/>
      <c r="AH165" s="510"/>
      <c r="AI165" s="510"/>
      <c r="AJ165" s="510"/>
      <c r="AK165" s="510"/>
      <c r="AL165" s="510"/>
      <c r="AM165" s="273"/>
      <c r="AN165" s="273"/>
      <c r="AO165" s="273"/>
      <c r="AP165" s="273"/>
      <c r="AQ165" s="273"/>
      <c r="AR165" s="273"/>
      <c r="AS165" s="273"/>
      <c r="AT165" s="273"/>
      <c r="AU165" s="273"/>
      <c r="AV165" s="273"/>
    </row>
    <row r="166" spans="1:48" s="95" customFormat="1">
      <c r="A166" s="279"/>
      <c r="B166" s="97" t="s">
        <v>210</v>
      </c>
      <c r="C166" s="279"/>
      <c r="D166" s="92"/>
      <c r="E166" s="415" t="s">
        <v>100</v>
      </c>
      <c r="F166" s="516">
        <f t="shared" ref="F166:G166" si="72">SUM(F153:F164)</f>
        <v>21598.782852156372</v>
      </c>
      <c r="G166" s="516">
        <f t="shared" si="72"/>
        <v>17082.915600021715</v>
      </c>
      <c r="H166" s="516">
        <f t="shared" ref="H166:Q166" si="73">SUM(H153:H164)</f>
        <v>20619.569585402325</v>
      </c>
      <c r="I166" s="516">
        <f t="shared" si="73"/>
        <v>21317.724035704265</v>
      </c>
      <c r="J166" s="516">
        <f t="shared" si="73"/>
        <v>20887.987006646945</v>
      </c>
      <c r="K166" s="516">
        <f t="shared" si="73"/>
        <v>25073.760240636533</v>
      </c>
      <c r="L166" s="516">
        <f t="shared" si="73"/>
        <v>28444.39653368542</v>
      </c>
      <c r="M166" s="516">
        <f t="shared" si="73"/>
        <v>22443.532065726304</v>
      </c>
      <c r="N166" s="516">
        <f t="shared" si="73"/>
        <v>20190.01443686755</v>
      </c>
      <c r="O166" s="516">
        <f t="shared" si="73"/>
        <v>24601.105860205</v>
      </c>
      <c r="P166" s="516">
        <f t="shared" si="73"/>
        <v>19895.227284086686</v>
      </c>
      <c r="Q166" s="551">
        <f t="shared" si="73"/>
        <v>19283.894643616644</v>
      </c>
      <c r="R166" s="551"/>
      <c r="S166" s="419" t="str">
        <f t="shared" si="69"/>
        <v>PB700</v>
      </c>
      <c r="T166" s="516">
        <f t="shared" ref="T166:AE166" si="74">SUM(T153:T164)</f>
        <v>21598.782852156372</v>
      </c>
      <c r="U166" s="516">
        <f t="shared" si="74"/>
        <v>38681.698452178083</v>
      </c>
      <c r="V166" s="516">
        <f t="shared" si="74"/>
        <v>59301.268037580419</v>
      </c>
      <c r="W166" s="516">
        <f t="shared" si="74"/>
        <v>80618.992073284666</v>
      </c>
      <c r="X166" s="516">
        <f t="shared" si="74"/>
        <v>101506.97907993164</v>
      </c>
      <c r="Y166" s="516">
        <f t="shared" si="74"/>
        <v>126580.73932056817</v>
      </c>
      <c r="Z166" s="516">
        <f t="shared" si="74"/>
        <v>155025.13585425352</v>
      </c>
      <c r="AA166" s="516">
        <f t="shared" si="74"/>
        <v>177468.66791997993</v>
      </c>
      <c r="AB166" s="516">
        <f t="shared" si="74"/>
        <v>197658.68235684748</v>
      </c>
      <c r="AC166" s="516">
        <f t="shared" si="74"/>
        <v>222259.78821705253</v>
      </c>
      <c r="AD166" s="516">
        <f t="shared" si="74"/>
        <v>242155.01550113916</v>
      </c>
      <c r="AE166" s="516">
        <f t="shared" si="74"/>
        <v>261438.91014475591</v>
      </c>
      <c r="AF166" s="517"/>
      <c r="AG166" s="517"/>
      <c r="AH166" s="517"/>
      <c r="AI166" s="517"/>
      <c r="AJ166" s="517"/>
      <c r="AK166" s="517"/>
      <c r="AL166" s="517"/>
      <c r="AM166" s="279"/>
      <c r="AN166" s="279"/>
      <c r="AO166" s="279"/>
      <c r="AP166" s="279"/>
      <c r="AQ166" s="279"/>
      <c r="AR166" s="279"/>
      <c r="AS166" s="279"/>
      <c r="AT166" s="279"/>
      <c r="AU166" s="279"/>
      <c r="AV166" s="279"/>
    </row>
    <row r="167" spans="1:48" s="9" customFormat="1" ht="14.4">
      <c r="B167" s="6">
        <v>0</v>
      </c>
      <c r="D167" s="106"/>
      <c r="E167" s="518"/>
      <c r="F167" s="501"/>
      <c r="G167" s="501"/>
      <c r="H167" s="501"/>
      <c r="I167" s="501"/>
      <c r="J167" s="501"/>
      <c r="K167" s="501"/>
      <c r="L167" s="501"/>
      <c r="M167" s="501"/>
      <c r="N167" s="501"/>
      <c r="O167" s="501"/>
      <c r="P167" s="501"/>
      <c r="Q167" s="503"/>
      <c r="R167" s="425"/>
      <c r="S167" s="402">
        <f t="shared" si="69"/>
        <v>0</v>
      </c>
      <c r="T167" s="503"/>
      <c r="U167" s="501"/>
      <c r="V167" s="501"/>
      <c r="W167" s="501"/>
      <c r="X167" s="501"/>
      <c r="Y167" s="501"/>
      <c r="Z167" s="501"/>
      <c r="AA167" s="501"/>
      <c r="AB167" s="501"/>
      <c r="AC167" s="501"/>
      <c r="AD167" s="501"/>
      <c r="AE167" s="519"/>
      <c r="AF167" s="378"/>
      <c r="AG167" s="378"/>
      <c r="AH167" s="378"/>
      <c r="AI167" s="378"/>
      <c r="AJ167" s="378"/>
      <c r="AK167" s="378"/>
      <c r="AL167" s="378"/>
    </row>
    <row r="168" spans="1:48" s="9" customFormat="1" ht="14.4">
      <c r="B168" s="6">
        <v>0</v>
      </c>
      <c r="D168" s="51"/>
      <c r="E168" s="520"/>
      <c r="F168" s="521"/>
      <c r="G168" s="521"/>
      <c r="H168" s="521"/>
      <c r="I168" s="521"/>
      <c r="J168" s="521"/>
      <c r="K168" s="521"/>
      <c r="L168" s="521"/>
      <c r="M168" s="521"/>
      <c r="N168" s="521"/>
      <c r="O168" s="521"/>
      <c r="P168" s="521"/>
      <c r="Q168" s="523"/>
      <c r="R168" s="425"/>
      <c r="S168" s="402">
        <f t="shared" si="69"/>
        <v>0</v>
      </c>
      <c r="T168" s="523"/>
      <c r="U168" s="521"/>
      <c r="V168" s="521"/>
      <c r="W168" s="522"/>
      <c r="X168" s="522"/>
      <c r="Y168" s="522"/>
      <c r="Z168" s="522"/>
      <c r="AA168" s="522"/>
      <c r="AB168" s="522"/>
      <c r="AC168" s="522"/>
      <c r="AD168" s="522"/>
      <c r="AE168" s="485"/>
      <c r="AF168" s="378"/>
      <c r="AG168" s="378"/>
      <c r="AH168" s="378"/>
      <c r="AI168" s="378"/>
      <c r="AJ168" s="378"/>
      <c r="AK168" s="378"/>
      <c r="AL168" s="378"/>
    </row>
    <row r="169" spans="1:48" s="9" customFormat="1">
      <c r="A169" s="63"/>
      <c r="B169" s="6" t="s">
        <v>211</v>
      </c>
      <c r="C169" s="63"/>
      <c r="D169" s="51"/>
      <c r="E169" s="398" t="s">
        <v>212</v>
      </c>
      <c r="F169" s="434">
        <v>1028.1184000000001</v>
      </c>
      <c r="G169" s="434">
        <v>2395.6295999999998</v>
      </c>
      <c r="H169" s="434">
        <v>846.01920000000007</v>
      </c>
      <c r="I169" s="434">
        <v>3598.5248000000001</v>
      </c>
      <c r="J169" s="434">
        <v>914.96080000000006</v>
      </c>
      <c r="K169" s="434">
        <v>3581.0632000000001</v>
      </c>
      <c r="L169" s="434">
        <v>6149.1248000000005</v>
      </c>
      <c r="M169" s="434">
        <v>2635.2352000000001</v>
      </c>
      <c r="N169" s="434">
        <v>5455.1328000000003</v>
      </c>
      <c r="O169" s="434">
        <v>6131.9647999999997</v>
      </c>
      <c r="P169" s="434">
        <v>6131.9647999999997</v>
      </c>
      <c r="Q169" s="433">
        <v>5631.9647999999997</v>
      </c>
      <c r="R169" s="554"/>
      <c r="S169" s="402" t="str">
        <f t="shared" si="69"/>
        <v>PB800</v>
      </c>
      <c r="T169" s="466">
        <f t="shared" ref="T169:T180" si="75">F169</f>
        <v>1028.1184000000001</v>
      </c>
      <c r="U169" s="466">
        <f t="shared" ref="U169:AE180" si="76">T169+G169</f>
        <v>3423.7479999999996</v>
      </c>
      <c r="V169" s="466">
        <f t="shared" si="76"/>
        <v>4269.7671999999993</v>
      </c>
      <c r="W169" s="466">
        <f t="shared" si="76"/>
        <v>7868.2919999999995</v>
      </c>
      <c r="X169" s="466">
        <f t="shared" si="76"/>
        <v>8783.2528000000002</v>
      </c>
      <c r="Y169" s="466">
        <f t="shared" si="76"/>
        <v>12364.316000000001</v>
      </c>
      <c r="Z169" s="466">
        <f t="shared" si="76"/>
        <v>18513.4408</v>
      </c>
      <c r="AA169" s="466">
        <f t="shared" si="76"/>
        <v>21148.675999999999</v>
      </c>
      <c r="AB169" s="466">
        <f t="shared" si="76"/>
        <v>26603.808799999999</v>
      </c>
      <c r="AC169" s="466">
        <f t="shared" si="76"/>
        <v>32735.7736</v>
      </c>
      <c r="AD169" s="466">
        <f t="shared" si="76"/>
        <v>38867.738400000002</v>
      </c>
      <c r="AE169" s="467">
        <f t="shared" si="76"/>
        <v>44499.703200000004</v>
      </c>
      <c r="AF169" s="401"/>
      <c r="AG169" s="401"/>
      <c r="AH169" s="401"/>
      <c r="AI169" s="401"/>
      <c r="AJ169" s="401"/>
      <c r="AK169" s="401"/>
      <c r="AL169" s="401"/>
      <c r="AM169" s="63"/>
      <c r="AN169" s="63"/>
      <c r="AO169" s="63"/>
      <c r="AP169" s="63"/>
      <c r="AQ169" s="63"/>
      <c r="AR169" s="63"/>
      <c r="AS169" s="63"/>
      <c r="AT169" s="63"/>
      <c r="AU169" s="63"/>
    </row>
    <row r="170" spans="1:48" s="9" customFormat="1">
      <c r="A170" s="63"/>
      <c r="B170" s="6" t="s">
        <v>213</v>
      </c>
      <c r="C170" s="63"/>
      <c r="D170" s="51"/>
      <c r="E170" s="398" t="s">
        <v>214</v>
      </c>
      <c r="F170" s="434">
        <v>0</v>
      </c>
      <c r="G170" s="434">
        <v>0</v>
      </c>
      <c r="H170" s="434">
        <v>0</v>
      </c>
      <c r="I170" s="434">
        <v>0</v>
      </c>
      <c r="J170" s="434">
        <v>0</v>
      </c>
      <c r="K170" s="434">
        <v>0</v>
      </c>
      <c r="L170" s="434">
        <v>0</v>
      </c>
      <c r="M170" s="434">
        <v>0</v>
      </c>
      <c r="N170" s="434">
        <v>0</v>
      </c>
      <c r="O170" s="434">
        <v>0</v>
      </c>
      <c r="P170" s="434">
        <v>0</v>
      </c>
      <c r="Q170" s="433">
        <v>0</v>
      </c>
      <c r="R170" s="554"/>
      <c r="S170" s="402" t="str">
        <f t="shared" si="69"/>
        <v>PB900</v>
      </c>
      <c r="T170" s="466">
        <f t="shared" si="75"/>
        <v>0</v>
      </c>
      <c r="U170" s="466">
        <f t="shared" si="76"/>
        <v>0</v>
      </c>
      <c r="V170" s="466">
        <f t="shared" si="76"/>
        <v>0</v>
      </c>
      <c r="W170" s="466">
        <f t="shared" si="76"/>
        <v>0</v>
      </c>
      <c r="X170" s="466">
        <f t="shared" si="76"/>
        <v>0</v>
      </c>
      <c r="Y170" s="466">
        <f t="shared" si="76"/>
        <v>0</v>
      </c>
      <c r="Z170" s="466">
        <f t="shared" si="76"/>
        <v>0</v>
      </c>
      <c r="AA170" s="466">
        <f t="shared" si="76"/>
        <v>0</v>
      </c>
      <c r="AB170" s="466">
        <f t="shared" si="76"/>
        <v>0</v>
      </c>
      <c r="AC170" s="466">
        <f t="shared" si="76"/>
        <v>0</v>
      </c>
      <c r="AD170" s="466">
        <f t="shared" si="76"/>
        <v>0</v>
      </c>
      <c r="AE170" s="467">
        <f t="shared" si="76"/>
        <v>0</v>
      </c>
      <c r="AF170" s="401"/>
      <c r="AG170" s="401"/>
      <c r="AH170" s="401"/>
      <c r="AI170" s="401"/>
      <c r="AJ170" s="401"/>
      <c r="AK170" s="401"/>
      <c r="AL170" s="401"/>
      <c r="AM170" s="63"/>
      <c r="AN170" s="63"/>
      <c r="AO170" s="63"/>
      <c r="AP170" s="63"/>
      <c r="AQ170" s="63"/>
      <c r="AR170" s="63"/>
      <c r="AS170" s="63"/>
      <c r="AT170" s="63"/>
      <c r="AU170" s="63"/>
    </row>
    <row r="171" spans="1:48" s="9" customFormat="1">
      <c r="A171" s="63"/>
      <c r="B171" s="6" t="s">
        <v>215</v>
      </c>
      <c r="C171" s="63"/>
      <c r="D171" s="51"/>
      <c r="E171" s="398" t="s">
        <v>216</v>
      </c>
      <c r="F171" s="434">
        <v>0</v>
      </c>
      <c r="G171" s="434">
        <v>0</v>
      </c>
      <c r="H171" s="434">
        <v>0</v>
      </c>
      <c r="I171" s="434">
        <v>139.30000000000001</v>
      </c>
      <c r="J171" s="434">
        <v>2835.63</v>
      </c>
      <c r="K171" s="434">
        <v>125</v>
      </c>
      <c r="L171" s="434">
        <v>0</v>
      </c>
      <c r="M171" s="434">
        <v>0</v>
      </c>
      <c r="N171" s="434">
        <v>0</v>
      </c>
      <c r="O171" s="434">
        <v>0</v>
      </c>
      <c r="P171" s="434">
        <v>0</v>
      </c>
      <c r="Q171" s="433">
        <v>0</v>
      </c>
      <c r="R171" s="554"/>
      <c r="S171" s="402" t="str">
        <f t="shared" si="69"/>
        <v>PB1000</v>
      </c>
      <c r="T171" s="466">
        <f t="shared" si="75"/>
        <v>0</v>
      </c>
      <c r="U171" s="466">
        <f t="shared" si="76"/>
        <v>0</v>
      </c>
      <c r="V171" s="466">
        <f t="shared" si="76"/>
        <v>0</v>
      </c>
      <c r="W171" s="466">
        <f t="shared" si="76"/>
        <v>139.30000000000001</v>
      </c>
      <c r="X171" s="466">
        <f t="shared" si="76"/>
        <v>2974.9300000000003</v>
      </c>
      <c r="Y171" s="466">
        <f t="shared" si="76"/>
        <v>3099.9300000000003</v>
      </c>
      <c r="Z171" s="466">
        <f t="shared" si="76"/>
        <v>3099.9300000000003</v>
      </c>
      <c r="AA171" s="466">
        <f t="shared" si="76"/>
        <v>3099.9300000000003</v>
      </c>
      <c r="AB171" s="466">
        <f t="shared" si="76"/>
        <v>3099.9300000000003</v>
      </c>
      <c r="AC171" s="466">
        <f t="shared" si="76"/>
        <v>3099.9300000000003</v>
      </c>
      <c r="AD171" s="466">
        <f t="shared" si="76"/>
        <v>3099.9300000000003</v>
      </c>
      <c r="AE171" s="467">
        <f t="shared" si="76"/>
        <v>3099.9300000000003</v>
      </c>
      <c r="AF171" s="401"/>
      <c r="AG171" s="401"/>
      <c r="AH171" s="401"/>
      <c r="AI171" s="401"/>
      <c r="AJ171" s="401"/>
      <c r="AK171" s="401"/>
      <c r="AL171" s="401"/>
      <c r="AM171" s="63"/>
      <c r="AN171" s="63"/>
      <c r="AO171" s="63"/>
      <c r="AP171" s="63"/>
      <c r="AQ171" s="63"/>
      <c r="AR171" s="63"/>
      <c r="AS171" s="63"/>
      <c r="AT171" s="63"/>
      <c r="AU171" s="63"/>
    </row>
    <row r="172" spans="1:48" s="63" customFormat="1">
      <c r="B172" s="6" t="s">
        <v>217</v>
      </c>
      <c r="D172" s="193"/>
      <c r="E172" s="398" t="s">
        <v>108</v>
      </c>
      <c r="F172" s="434">
        <v>134.93</v>
      </c>
      <c r="G172" s="434">
        <v>136.11000000000001</v>
      </c>
      <c r="H172" s="434">
        <v>157.43</v>
      </c>
      <c r="I172" s="434">
        <v>180.18</v>
      </c>
      <c r="J172" s="434">
        <v>213.16</v>
      </c>
      <c r="K172" s="434">
        <v>294.35000000000002</v>
      </c>
      <c r="L172" s="434">
        <v>251.1</v>
      </c>
      <c r="M172" s="434">
        <v>194.75</v>
      </c>
      <c r="N172" s="434">
        <v>200.74</v>
      </c>
      <c r="O172" s="434">
        <v>259.83999999999997</v>
      </c>
      <c r="P172" s="434">
        <v>259.83999999999997</v>
      </c>
      <c r="Q172" s="433">
        <v>317.83999999999997</v>
      </c>
      <c r="R172" s="554"/>
      <c r="S172" s="402" t="str">
        <f t="shared" si="69"/>
        <v>PB1100</v>
      </c>
      <c r="T172" s="466">
        <f t="shared" si="75"/>
        <v>134.93</v>
      </c>
      <c r="U172" s="466">
        <f t="shared" si="76"/>
        <v>271.04000000000002</v>
      </c>
      <c r="V172" s="466">
        <f t="shared" si="76"/>
        <v>428.47</v>
      </c>
      <c r="W172" s="466">
        <f t="shared" si="76"/>
        <v>608.65000000000009</v>
      </c>
      <c r="X172" s="466">
        <f t="shared" si="76"/>
        <v>821.81000000000006</v>
      </c>
      <c r="Y172" s="466">
        <f t="shared" si="76"/>
        <v>1116.1600000000001</v>
      </c>
      <c r="Z172" s="466">
        <f t="shared" si="76"/>
        <v>1367.26</v>
      </c>
      <c r="AA172" s="466">
        <f t="shared" si="76"/>
        <v>1562.01</v>
      </c>
      <c r="AB172" s="466">
        <f t="shared" si="76"/>
        <v>1762.75</v>
      </c>
      <c r="AC172" s="466">
        <f t="shared" si="76"/>
        <v>2022.59</v>
      </c>
      <c r="AD172" s="466">
        <f t="shared" si="76"/>
        <v>2282.4299999999998</v>
      </c>
      <c r="AE172" s="467">
        <f t="shared" si="76"/>
        <v>2600.27</v>
      </c>
      <c r="AF172" s="401"/>
      <c r="AG172" s="401"/>
      <c r="AH172" s="401"/>
      <c r="AI172" s="401"/>
      <c r="AJ172" s="401"/>
      <c r="AK172" s="401"/>
      <c r="AL172" s="401"/>
    </row>
    <row r="173" spans="1:48" s="63" customFormat="1">
      <c r="B173" s="6" t="s">
        <v>218</v>
      </c>
      <c r="D173" s="193"/>
      <c r="E173" s="398" t="s">
        <v>165</v>
      </c>
      <c r="F173" s="434">
        <v>0</v>
      </c>
      <c r="G173" s="434">
        <v>0</v>
      </c>
      <c r="H173" s="434">
        <v>0</v>
      </c>
      <c r="I173" s="434">
        <v>0</v>
      </c>
      <c r="J173" s="434">
        <v>0</v>
      </c>
      <c r="K173" s="434">
        <v>0</v>
      </c>
      <c r="L173" s="434">
        <v>0</v>
      </c>
      <c r="M173" s="434">
        <v>0</v>
      </c>
      <c r="N173" s="434">
        <v>0</v>
      </c>
      <c r="O173" s="434">
        <v>0</v>
      </c>
      <c r="P173" s="434">
        <v>0</v>
      </c>
      <c r="Q173" s="433">
        <v>0</v>
      </c>
      <c r="R173" s="554"/>
      <c r="S173" s="402" t="str">
        <f t="shared" si="69"/>
        <v>PB1200</v>
      </c>
      <c r="T173" s="466">
        <f t="shared" si="75"/>
        <v>0</v>
      </c>
      <c r="U173" s="466">
        <f t="shared" si="76"/>
        <v>0</v>
      </c>
      <c r="V173" s="466">
        <f t="shared" si="76"/>
        <v>0</v>
      </c>
      <c r="W173" s="466">
        <f t="shared" si="76"/>
        <v>0</v>
      </c>
      <c r="X173" s="466">
        <f t="shared" si="76"/>
        <v>0</v>
      </c>
      <c r="Y173" s="466">
        <f t="shared" si="76"/>
        <v>0</v>
      </c>
      <c r="Z173" s="466">
        <f t="shared" si="76"/>
        <v>0</v>
      </c>
      <c r="AA173" s="466">
        <f t="shared" si="76"/>
        <v>0</v>
      </c>
      <c r="AB173" s="466">
        <f t="shared" si="76"/>
        <v>0</v>
      </c>
      <c r="AC173" s="466">
        <f t="shared" si="76"/>
        <v>0</v>
      </c>
      <c r="AD173" s="466">
        <f t="shared" si="76"/>
        <v>0</v>
      </c>
      <c r="AE173" s="467">
        <f t="shared" si="76"/>
        <v>0</v>
      </c>
      <c r="AF173" s="401"/>
      <c r="AG173" s="401"/>
      <c r="AH173" s="401"/>
      <c r="AI173" s="401"/>
      <c r="AJ173" s="401"/>
      <c r="AK173" s="401"/>
      <c r="AL173" s="401"/>
    </row>
    <row r="174" spans="1:48" s="63" customFormat="1">
      <c r="B174" s="6" t="s">
        <v>219</v>
      </c>
      <c r="D174" s="193"/>
      <c r="E174" s="398" t="s">
        <v>220</v>
      </c>
      <c r="F174" s="434">
        <v>8988.2209999999995</v>
      </c>
      <c r="G174" s="434">
        <v>14578.751</v>
      </c>
      <c r="H174" s="434">
        <v>11546.106</v>
      </c>
      <c r="I174" s="434">
        <v>13425.643</v>
      </c>
      <c r="J174" s="434">
        <v>13467.905000000001</v>
      </c>
      <c r="K174" s="434">
        <v>10545.832000000002</v>
      </c>
      <c r="L174" s="434">
        <v>11501.314</v>
      </c>
      <c r="M174" s="434">
        <v>11956.527</v>
      </c>
      <c r="N174" s="434">
        <v>10794.63</v>
      </c>
      <c r="O174" s="434">
        <v>9846.3420000000006</v>
      </c>
      <c r="P174" s="434">
        <v>9846.3420000000006</v>
      </c>
      <c r="Q174" s="433">
        <v>9846.3420000000006</v>
      </c>
      <c r="R174" s="554"/>
      <c r="S174" s="402" t="str">
        <f t="shared" si="69"/>
        <v>PB1210</v>
      </c>
      <c r="T174" s="466">
        <f t="shared" si="75"/>
        <v>8988.2209999999995</v>
      </c>
      <c r="U174" s="466">
        <f t="shared" si="76"/>
        <v>23566.972000000002</v>
      </c>
      <c r="V174" s="466">
        <f t="shared" si="76"/>
        <v>35113.078000000001</v>
      </c>
      <c r="W174" s="466">
        <f t="shared" si="76"/>
        <v>48538.721000000005</v>
      </c>
      <c r="X174" s="466">
        <f t="shared" si="76"/>
        <v>62006.626000000004</v>
      </c>
      <c r="Y174" s="466">
        <f t="shared" si="76"/>
        <v>72552.458000000013</v>
      </c>
      <c r="Z174" s="466">
        <f t="shared" si="76"/>
        <v>84053.772000000012</v>
      </c>
      <c r="AA174" s="466">
        <f t="shared" si="76"/>
        <v>96010.299000000014</v>
      </c>
      <c r="AB174" s="466">
        <f t="shared" si="76"/>
        <v>106804.92900000002</v>
      </c>
      <c r="AC174" s="466">
        <f t="shared" si="76"/>
        <v>116651.27100000002</v>
      </c>
      <c r="AD174" s="466">
        <f t="shared" si="76"/>
        <v>126497.61300000003</v>
      </c>
      <c r="AE174" s="467">
        <f t="shared" si="76"/>
        <v>136343.95500000002</v>
      </c>
      <c r="AF174" s="401"/>
      <c r="AG174" s="401"/>
      <c r="AH174" s="401"/>
      <c r="AI174" s="401"/>
      <c r="AJ174" s="401"/>
      <c r="AK174" s="401"/>
      <c r="AL174" s="401"/>
    </row>
    <row r="175" spans="1:48" s="63" customFormat="1">
      <c r="B175" s="6" t="s">
        <v>221</v>
      </c>
      <c r="D175" s="193"/>
      <c r="E175" s="398" t="s">
        <v>222</v>
      </c>
      <c r="F175" s="434">
        <v>0</v>
      </c>
      <c r="G175" s="434">
        <v>0</v>
      </c>
      <c r="H175" s="434">
        <v>0</v>
      </c>
      <c r="I175" s="434">
        <v>0</v>
      </c>
      <c r="J175" s="434">
        <v>0</v>
      </c>
      <c r="K175" s="434">
        <v>0</v>
      </c>
      <c r="L175" s="434">
        <v>0</v>
      </c>
      <c r="M175" s="434">
        <v>0</v>
      </c>
      <c r="N175" s="434">
        <v>0</v>
      </c>
      <c r="O175" s="434">
        <v>0</v>
      </c>
      <c r="P175" s="434">
        <v>0</v>
      </c>
      <c r="Q175" s="433">
        <v>0</v>
      </c>
      <c r="R175" s="554"/>
      <c r="S175" s="402" t="str">
        <f t="shared" si="69"/>
        <v>PB1300</v>
      </c>
      <c r="T175" s="466">
        <f t="shared" si="75"/>
        <v>0</v>
      </c>
      <c r="U175" s="466">
        <f t="shared" si="76"/>
        <v>0</v>
      </c>
      <c r="V175" s="466">
        <f t="shared" si="76"/>
        <v>0</v>
      </c>
      <c r="W175" s="466">
        <f t="shared" si="76"/>
        <v>0</v>
      </c>
      <c r="X175" s="466">
        <f t="shared" si="76"/>
        <v>0</v>
      </c>
      <c r="Y175" s="466">
        <f t="shared" si="76"/>
        <v>0</v>
      </c>
      <c r="Z175" s="466">
        <f t="shared" si="76"/>
        <v>0</v>
      </c>
      <c r="AA175" s="466">
        <f t="shared" si="76"/>
        <v>0</v>
      </c>
      <c r="AB175" s="466">
        <f t="shared" si="76"/>
        <v>0</v>
      </c>
      <c r="AC175" s="466">
        <f t="shared" si="76"/>
        <v>0</v>
      </c>
      <c r="AD175" s="466">
        <f t="shared" si="76"/>
        <v>0</v>
      </c>
      <c r="AE175" s="467">
        <f t="shared" si="76"/>
        <v>0</v>
      </c>
      <c r="AF175" s="401"/>
      <c r="AG175" s="401"/>
      <c r="AH175" s="401"/>
      <c r="AI175" s="401"/>
      <c r="AJ175" s="401"/>
      <c r="AK175" s="401"/>
      <c r="AL175" s="401"/>
    </row>
    <row r="176" spans="1:48" s="63" customFormat="1">
      <c r="B176" s="6" t="s">
        <v>223</v>
      </c>
      <c r="D176" s="193"/>
      <c r="E176" s="398" t="s">
        <v>207</v>
      </c>
      <c r="F176" s="434">
        <v>-5075.6346999999996</v>
      </c>
      <c r="G176" s="434">
        <v>-8555.2453000000005</v>
      </c>
      <c r="H176" s="434">
        <v>-6274.7775999999994</v>
      </c>
      <c r="I176" s="434">
        <v>-8671.8238999999994</v>
      </c>
      <c r="J176" s="434">
        <v>-8715.8279000000002</v>
      </c>
      <c r="K176" s="434">
        <v>-7273.1226000000006</v>
      </c>
      <c r="L176" s="434">
        <v>-8950.769400000001</v>
      </c>
      <c r="M176" s="434">
        <v>-7393.2561000000005</v>
      </c>
      <c r="N176" s="434">
        <v>-8225.2513999999992</v>
      </c>
      <c r="O176" s="434">
        <v>-8119.0734000000002</v>
      </c>
      <c r="P176" s="434">
        <v>-8119.0734000000002</v>
      </c>
      <c r="Q176" s="433">
        <v>-7898.0734000000002</v>
      </c>
      <c r="R176" s="554"/>
      <c r="S176" s="402" t="str">
        <f t="shared" si="69"/>
        <v>PB1400</v>
      </c>
      <c r="T176" s="466">
        <f t="shared" si="75"/>
        <v>-5075.6346999999996</v>
      </c>
      <c r="U176" s="466">
        <f t="shared" si="76"/>
        <v>-13630.880000000001</v>
      </c>
      <c r="V176" s="466">
        <f t="shared" si="76"/>
        <v>-19905.657599999999</v>
      </c>
      <c r="W176" s="466">
        <f t="shared" si="76"/>
        <v>-28577.481499999998</v>
      </c>
      <c r="X176" s="466">
        <f t="shared" si="76"/>
        <v>-37293.309399999998</v>
      </c>
      <c r="Y176" s="466">
        <f t="shared" si="76"/>
        <v>-44566.432000000001</v>
      </c>
      <c r="Z176" s="466">
        <f t="shared" si="76"/>
        <v>-53517.201400000005</v>
      </c>
      <c r="AA176" s="466">
        <f t="shared" si="76"/>
        <v>-60910.457500000004</v>
      </c>
      <c r="AB176" s="466">
        <f t="shared" si="76"/>
        <v>-69135.708899999998</v>
      </c>
      <c r="AC176" s="466">
        <f t="shared" si="76"/>
        <v>-77254.782299999992</v>
      </c>
      <c r="AD176" s="466">
        <f t="shared" si="76"/>
        <v>-85373.855699999986</v>
      </c>
      <c r="AE176" s="467">
        <f t="shared" si="76"/>
        <v>-93271.929099999979</v>
      </c>
      <c r="AF176" s="401"/>
      <c r="AG176" s="401"/>
      <c r="AH176" s="401"/>
      <c r="AI176" s="401"/>
      <c r="AJ176" s="401"/>
      <c r="AK176" s="401"/>
      <c r="AL176" s="401"/>
    </row>
    <row r="177" spans="1:42" s="63" customFormat="1">
      <c r="B177" s="6" t="s">
        <v>224</v>
      </c>
      <c r="D177" s="193"/>
      <c r="E177" s="398"/>
      <c r="F177" s="434">
        <v>0</v>
      </c>
      <c r="G177" s="434">
        <v>0</v>
      </c>
      <c r="H177" s="434">
        <v>0</v>
      </c>
      <c r="I177" s="434">
        <v>0</v>
      </c>
      <c r="J177" s="434">
        <v>0</v>
      </c>
      <c r="K177" s="434">
        <v>0</v>
      </c>
      <c r="L177" s="434">
        <v>0</v>
      </c>
      <c r="M177" s="434">
        <v>0</v>
      </c>
      <c r="N177" s="434">
        <v>0</v>
      </c>
      <c r="O177" s="434">
        <v>0</v>
      </c>
      <c r="P177" s="434">
        <v>0</v>
      </c>
      <c r="Q177" s="433">
        <v>0</v>
      </c>
      <c r="R177" s="554"/>
      <c r="S177" s="402" t="str">
        <f t="shared" si="69"/>
        <v>PB 1450</v>
      </c>
      <c r="T177" s="466"/>
      <c r="U177" s="466"/>
      <c r="V177" s="466"/>
      <c r="W177" s="466"/>
      <c r="X177" s="466"/>
      <c r="Y177" s="466"/>
      <c r="Z177" s="466"/>
      <c r="AA177" s="466"/>
      <c r="AB177" s="466"/>
      <c r="AC177" s="466"/>
      <c r="AD177" s="466"/>
      <c r="AE177" s="467"/>
      <c r="AF177" s="401"/>
      <c r="AG177" s="401"/>
      <c r="AH177" s="401"/>
      <c r="AI177" s="401"/>
      <c r="AJ177" s="401"/>
      <c r="AK177" s="401"/>
      <c r="AL177" s="401"/>
    </row>
    <row r="178" spans="1:42" s="63" customFormat="1">
      <c r="B178" s="6" t="s">
        <v>225</v>
      </c>
      <c r="D178" s="193"/>
      <c r="E178" s="398" t="s">
        <v>226</v>
      </c>
      <c r="F178" s="434">
        <v>2625</v>
      </c>
      <c r="G178" s="434">
        <v>2625</v>
      </c>
      <c r="H178" s="434">
        <v>2625</v>
      </c>
      <c r="I178" s="434">
        <v>2625</v>
      </c>
      <c r="J178" s="434">
        <v>2625</v>
      </c>
      <c r="K178" s="434">
        <v>2625</v>
      </c>
      <c r="L178" s="434">
        <v>2625</v>
      </c>
      <c r="M178" s="434">
        <v>2625</v>
      </c>
      <c r="N178" s="434">
        <v>2625</v>
      </c>
      <c r="O178" s="434">
        <v>2625</v>
      </c>
      <c r="P178" s="434">
        <v>2625</v>
      </c>
      <c r="Q178" s="433">
        <v>2625</v>
      </c>
      <c r="R178" s="554"/>
      <c r="S178" s="402" t="str">
        <f t="shared" si="69"/>
        <v>PB1500</v>
      </c>
      <c r="T178" s="466">
        <f t="shared" si="75"/>
        <v>2625</v>
      </c>
      <c r="U178" s="466">
        <f t="shared" si="76"/>
        <v>5250</v>
      </c>
      <c r="V178" s="466">
        <f t="shared" si="76"/>
        <v>7875</v>
      </c>
      <c r="W178" s="466">
        <f t="shared" si="76"/>
        <v>10500</v>
      </c>
      <c r="X178" s="466">
        <f t="shared" si="76"/>
        <v>13125</v>
      </c>
      <c r="Y178" s="466">
        <f t="shared" si="76"/>
        <v>15750</v>
      </c>
      <c r="Z178" s="466">
        <f t="shared" si="76"/>
        <v>18375</v>
      </c>
      <c r="AA178" s="466">
        <f t="shared" si="76"/>
        <v>21000</v>
      </c>
      <c r="AB178" s="466">
        <f t="shared" si="76"/>
        <v>23625</v>
      </c>
      <c r="AC178" s="466">
        <f t="shared" si="76"/>
        <v>26250</v>
      </c>
      <c r="AD178" s="466">
        <f t="shared" si="76"/>
        <v>28875</v>
      </c>
      <c r="AE178" s="467">
        <f t="shared" si="76"/>
        <v>31500</v>
      </c>
      <c r="AF178" s="401"/>
      <c r="AG178" s="401"/>
      <c r="AH178" s="401"/>
      <c r="AI178" s="401"/>
      <c r="AJ178" s="401"/>
      <c r="AK178" s="401"/>
      <c r="AL178" s="401"/>
    </row>
    <row r="179" spans="1:42" s="63" customFormat="1">
      <c r="B179" s="6" t="s">
        <v>227</v>
      </c>
      <c r="D179" s="193"/>
      <c r="E179" s="398" t="s">
        <v>228</v>
      </c>
      <c r="F179" s="434">
        <v>0</v>
      </c>
      <c r="G179" s="434">
        <v>0</v>
      </c>
      <c r="H179" s="434">
        <v>0</v>
      </c>
      <c r="I179" s="434">
        <v>0</v>
      </c>
      <c r="J179" s="434">
        <v>0</v>
      </c>
      <c r="K179" s="434">
        <v>0</v>
      </c>
      <c r="L179" s="434">
        <v>0</v>
      </c>
      <c r="M179" s="434">
        <v>0</v>
      </c>
      <c r="N179" s="434">
        <v>5000</v>
      </c>
      <c r="O179" s="434">
        <v>0</v>
      </c>
      <c r="P179" s="434">
        <v>0</v>
      </c>
      <c r="Q179" s="433">
        <v>0</v>
      </c>
      <c r="R179" s="554"/>
      <c r="S179" s="402" t="str">
        <f t="shared" si="69"/>
        <v>PB1600</v>
      </c>
      <c r="T179" s="466">
        <f t="shared" si="75"/>
        <v>0</v>
      </c>
      <c r="U179" s="466">
        <f t="shared" si="76"/>
        <v>0</v>
      </c>
      <c r="V179" s="466">
        <f t="shared" si="76"/>
        <v>0</v>
      </c>
      <c r="W179" s="466">
        <f t="shared" si="76"/>
        <v>0</v>
      </c>
      <c r="X179" s="466">
        <f t="shared" si="76"/>
        <v>0</v>
      </c>
      <c r="Y179" s="466">
        <f t="shared" si="76"/>
        <v>0</v>
      </c>
      <c r="Z179" s="466">
        <f t="shared" si="76"/>
        <v>0</v>
      </c>
      <c r="AA179" s="466">
        <f t="shared" si="76"/>
        <v>0</v>
      </c>
      <c r="AB179" s="466">
        <f t="shared" si="76"/>
        <v>5000</v>
      </c>
      <c r="AC179" s="466">
        <f t="shared" si="76"/>
        <v>5000</v>
      </c>
      <c r="AD179" s="466">
        <f t="shared" si="76"/>
        <v>5000</v>
      </c>
      <c r="AE179" s="467">
        <f t="shared" si="76"/>
        <v>5000</v>
      </c>
      <c r="AF179" s="401"/>
      <c r="AG179" s="401"/>
      <c r="AH179" s="401"/>
      <c r="AI179" s="401"/>
      <c r="AJ179" s="401"/>
      <c r="AK179" s="401"/>
      <c r="AL179" s="401"/>
    </row>
    <row r="180" spans="1:42" s="63" customFormat="1">
      <c r="B180" s="6" t="s">
        <v>229</v>
      </c>
      <c r="D180" s="193"/>
      <c r="E180" s="398" t="s">
        <v>230</v>
      </c>
      <c r="F180" s="434">
        <v>351.89</v>
      </c>
      <c r="G180" s="434">
        <v>203.50000000000003</v>
      </c>
      <c r="H180" s="434">
        <v>0</v>
      </c>
      <c r="I180" s="434">
        <v>66.841999999999999</v>
      </c>
      <c r="J180" s="434">
        <v>0</v>
      </c>
      <c r="K180" s="434">
        <v>0</v>
      </c>
      <c r="L180" s="434">
        <v>0</v>
      </c>
      <c r="M180" s="434">
        <v>267.52</v>
      </c>
      <c r="N180" s="434">
        <v>110.00000000000001</v>
      </c>
      <c r="O180" s="434">
        <v>0</v>
      </c>
      <c r="P180" s="434">
        <v>0</v>
      </c>
      <c r="Q180" s="433">
        <v>0</v>
      </c>
      <c r="R180" s="554"/>
      <c r="S180" s="402" t="str">
        <f t="shared" si="69"/>
        <v>PB1700</v>
      </c>
      <c r="T180" s="466">
        <f t="shared" si="75"/>
        <v>351.89</v>
      </c>
      <c r="U180" s="466">
        <f t="shared" si="76"/>
        <v>555.39</v>
      </c>
      <c r="V180" s="466">
        <f t="shared" si="76"/>
        <v>555.39</v>
      </c>
      <c r="W180" s="466">
        <f t="shared" si="76"/>
        <v>622.23199999999997</v>
      </c>
      <c r="X180" s="466">
        <f t="shared" si="76"/>
        <v>622.23199999999997</v>
      </c>
      <c r="Y180" s="466">
        <f t="shared" si="76"/>
        <v>622.23199999999997</v>
      </c>
      <c r="Z180" s="466">
        <f t="shared" si="76"/>
        <v>622.23199999999997</v>
      </c>
      <c r="AA180" s="466">
        <f t="shared" si="76"/>
        <v>889.75199999999995</v>
      </c>
      <c r="AB180" s="466">
        <f t="shared" si="76"/>
        <v>999.75199999999995</v>
      </c>
      <c r="AC180" s="466">
        <f t="shared" si="76"/>
        <v>999.75199999999995</v>
      </c>
      <c r="AD180" s="466">
        <f t="shared" si="76"/>
        <v>999.75199999999995</v>
      </c>
      <c r="AE180" s="467">
        <f t="shared" si="76"/>
        <v>999.75199999999995</v>
      </c>
      <c r="AF180" s="401"/>
      <c r="AG180" s="401"/>
      <c r="AH180" s="401"/>
      <c r="AI180" s="401"/>
      <c r="AJ180" s="401"/>
      <c r="AK180" s="401"/>
      <c r="AL180" s="401"/>
    </row>
    <row r="181" spans="1:42" s="9" customFormat="1">
      <c r="B181" s="6"/>
      <c r="D181" s="106"/>
      <c r="E181" s="524"/>
      <c r="F181" s="525"/>
      <c r="G181" s="525"/>
      <c r="H181" s="525"/>
      <c r="I181" s="525"/>
      <c r="J181" s="525"/>
      <c r="K181" s="525"/>
      <c r="L181" s="525"/>
      <c r="M181" s="525"/>
      <c r="N181" s="525"/>
      <c r="O181" s="525"/>
      <c r="P181" s="525"/>
      <c r="Q181" s="527"/>
      <c r="R181" s="425"/>
      <c r="S181" s="402"/>
      <c r="T181" s="527"/>
      <c r="U181" s="525"/>
      <c r="V181" s="525"/>
      <c r="W181" s="461"/>
      <c r="X181" s="461"/>
      <c r="Y181" s="461"/>
      <c r="Z181" s="461"/>
      <c r="AA181" s="461"/>
      <c r="AB181" s="461"/>
      <c r="AC181" s="461"/>
      <c r="AD181" s="461"/>
      <c r="AE181" s="526"/>
      <c r="AF181" s="378"/>
      <c r="AG181" s="378"/>
      <c r="AH181" s="378"/>
      <c r="AI181" s="378"/>
      <c r="AJ181" s="378"/>
      <c r="AK181" s="378"/>
      <c r="AL181" s="378"/>
    </row>
    <row r="182" spans="1:42" s="98" customFormat="1">
      <c r="B182" s="97" t="s">
        <v>231</v>
      </c>
      <c r="D182" s="201"/>
      <c r="E182" s="415" t="s">
        <v>121</v>
      </c>
      <c r="F182" s="472">
        <f t="shared" ref="F182:G182" si="77">SUM(F169:F180)</f>
        <v>8052.5246999999999</v>
      </c>
      <c r="G182" s="472">
        <f t="shared" si="77"/>
        <v>11383.7453</v>
      </c>
      <c r="H182" s="472">
        <f t="shared" ref="H182:Q182" si="78">SUM(H169:H180)</f>
        <v>8899.7775999999994</v>
      </c>
      <c r="I182" s="472">
        <f t="shared" si="78"/>
        <v>11363.6659</v>
      </c>
      <c r="J182" s="472">
        <f t="shared" si="78"/>
        <v>11340.8279</v>
      </c>
      <c r="K182" s="472">
        <f t="shared" si="78"/>
        <v>9898.1226000000006</v>
      </c>
      <c r="L182" s="472">
        <f t="shared" si="78"/>
        <v>11575.769400000001</v>
      </c>
      <c r="M182" s="472">
        <f t="shared" si="78"/>
        <v>10285.776100000001</v>
      </c>
      <c r="N182" s="472">
        <f t="shared" si="78"/>
        <v>15960.251399999999</v>
      </c>
      <c r="O182" s="472">
        <f t="shared" si="78"/>
        <v>10744.073400000001</v>
      </c>
      <c r="P182" s="472">
        <f t="shared" si="78"/>
        <v>10744.073400000001</v>
      </c>
      <c r="Q182" s="477">
        <f t="shared" si="78"/>
        <v>10523.073400000001</v>
      </c>
      <c r="R182" s="556"/>
      <c r="S182" s="419" t="str">
        <f t="shared" si="69"/>
        <v>PB1800</v>
      </c>
      <c r="T182" s="472">
        <f t="shared" ref="T182:AE182" si="79">SUM(T169:T180)</f>
        <v>8052.5246999999999</v>
      </c>
      <c r="U182" s="472">
        <f t="shared" si="79"/>
        <v>19436.27</v>
      </c>
      <c r="V182" s="472">
        <f t="shared" si="79"/>
        <v>28336.047599999998</v>
      </c>
      <c r="W182" s="472">
        <f t="shared" si="79"/>
        <v>39699.713500000013</v>
      </c>
      <c r="X182" s="472">
        <f t="shared" si="79"/>
        <v>51040.541400000002</v>
      </c>
      <c r="Y182" s="472">
        <f t="shared" si="79"/>
        <v>60938.664000000019</v>
      </c>
      <c r="Z182" s="472">
        <f t="shared" si="79"/>
        <v>72514.433400000009</v>
      </c>
      <c r="AA182" s="472">
        <f t="shared" si="79"/>
        <v>82800.209499999997</v>
      </c>
      <c r="AB182" s="472">
        <f t="shared" si="79"/>
        <v>98760.46090000002</v>
      </c>
      <c r="AC182" s="472">
        <f t="shared" si="79"/>
        <v>109504.53430000001</v>
      </c>
      <c r="AD182" s="472">
        <f t="shared" si="79"/>
        <v>120248.60770000004</v>
      </c>
      <c r="AE182" s="472">
        <f t="shared" si="79"/>
        <v>130771.68110000003</v>
      </c>
      <c r="AF182" s="418"/>
      <c r="AG182" s="418"/>
      <c r="AH182" s="418"/>
      <c r="AI182" s="418"/>
      <c r="AJ182" s="418"/>
      <c r="AK182" s="418"/>
      <c r="AL182" s="418"/>
    </row>
    <row r="183" spans="1:42" s="63" customFormat="1">
      <c r="B183" s="6">
        <v>0</v>
      </c>
      <c r="D183" s="240"/>
      <c r="E183" s="528"/>
      <c r="F183" s="490"/>
      <c r="G183" s="490"/>
      <c r="H183" s="490"/>
      <c r="I183" s="490"/>
      <c r="J183" s="490"/>
      <c r="K183" s="490"/>
      <c r="L183" s="490"/>
      <c r="M183" s="490"/>
      <c r="N183" s="490"/>
      <c r="O183" s="490"/>
      <c r="P183" s="490"/>
      <c r="Q183" s="491"/>
      <c r="R183" s="554"/>
      <c r="S183" s="402">
        <f t="shared" si="69"/>
        <v>0</v>
      </c>
      <c r="T183" s="490"/>
      <c r="U183" s="490"/>
      <c r="V183" s="490"/>
      <c r="W183" s="490"/>
      <c r="X183" s="490"/>
      <c r="Y183" s="490"/>
      <c r="Z183" s="490"/>
      <c r="AA183" s="490"/>
      <c r="AB183" s="490"/>
      <c r="AC183" s="490"/>
      <c r="AD183" s="490"/>
      <c r="AE183" s="490"/>
      <c r="AF183" s="401"/>
      <c r="AG183" s="401"/>
      <c r="AH183" s="401"/>
      <c r="AI183" s="401"/>
      <c r="AJ183" s="401"/>
      <c r="AK183" s="401"/>
      <c r="AL183" s="401"/>
    </row>
    <row r="184" spans="1:42" s="63" customFormat="1">
      <c r="B184" s="6">
        <v>0</v>
      </c>
      <c r="D184" s="193"/>
      <c r="E184" s="529"/>
      <c r="F184" s="468"/>
      <c r="G184" s="468"/>
      <c r="H184" s="468"/>
      <c r="I184" s="468"/>
      <c r="J184" s="468"/>
      <c r="K184" s="468"/>
      <c r="L184" s="468"/>
      <c r="M184" s="468"/>
      <c r="N184" s="468"/>
      <c r="O184" s="468"/>
      <c r="P184" s="468"/>
      <c r="Q184" s="464"/>
      <c r="R184" s="554"/>
      <c r="S184" s="402">
        <f t="shared" si="69"/>
        <v>0</v>
      </c>
      <c r="T184" s="468"/>
      <c r="U184" s="468"/>
      <c r="V184" s="468"/>
      <c r="W184" s="468"/>
      <c r="X184" s="468"/>
      <c r="Y184" s="468"/>
      <c r="Z184" s="468"/>
      <c r="AA184" s="468"/>
      <c r="AB184" s="468"/>
      <c r="AC184" s="468"/>
      <c r="AD184" s="468"/>
      <c r="AE184" s="468"/>
      <c r="AF184" s="401"/>
      <c r="AG184" s="401"/>
      <c r="AH184" s="401"/>
      <c r="AI184" s="401"/>
      <c r="AJ184" s="401"/>
      <c r="AK184" s="401"/>
      <c r="AL184" s="401"/>
    </row>
    <row r="185" spans="1:42" s="98" customFormat="1">
      <c r="B185" s="97" t="s">
        <v>232</v>
      </c>
      <c r="D185" s="201"/>
      <c r="E185" s="415" t="s">
        <v>233</v>
      </c>
      <c r="F185" s="472">
        <f t="shared" ref="F185:G185" si="80">F166+F182</f>
        <v>29651.307552156373</v>
      </c>
      <c r="G185" s="472">
        <f t="shared" si="80"/>
        <v>28466.660900021714</v>
      </c>
      <c r="H185" s="472">
        <f t="shared" ref="H185:Q185" si="81">H166+H182</f>
        <v>29519.347185402323</v>
      </c>
      <c r="I185" s="472">
        <f t="shared" si="81"/>
        <v>32681.389935704265</v>
      </c>
      <c r="J185" s="472">
        <f t="shared" si="81"/>
        <v>32228.814906646945</v>
      </c>
      <c r="K185" s="472">
        <f t="shared" si="81"/>
        <v>34971.882840636536</v>
      </c>
      <c r="L185" s="472">
        <f t="shared" si="81"/>
        <v>40020.165933685421</v>
      </c>
      <c r="M185" s="472">
        <f t="shared" si="81"/>
        <v>32729.308165726303</v>
      </c>
      <c r="N185" s="472">
        <f t="shared" si="81"/>
        <v>36150.265836867547</v>
      </c>
      <c r="O185" s="472">
        <f t="shared" si="81"/>
        <v>35345.179260204997</v>
      </c>
      <c r="P185" s="472">
        <f t="shared" si="81"/>
        <v>30639.300684086687</v>
      </c>
      <c r="Q185" s="477">
        <f t="shared" si="81"/>
        <v>29806.968043616645</v>
      </c>
      <c r="R185" s="556"/>
      <c r="S185" s="419" t="str">
        <f t="shared" si="69"/>
        <v>PB1900</v>
      </c>
      <c r="T185" s="472">
        <f t="shared" ref="T185:AE185" si="82">T166+T182</f>
        <v>29651.307552156373</v>
      </c>
      <c r="U185" s="472">
        <f t="shared" si="82"/>
        <v>58117.968452178087</v>
      </c>
      <c r="V185" s="472">
        <f t="shared" si="82"/>
        <v>87637.31563758041</v>
      </c>
      <c r="W185" s="472">
        <f t="shared" si="82"/>
        <v>120318.70557328468</v>
      </c>
      <c r="X185" s="472">
        <f t="shared" si="82"/>
        <v>152547.52047993164</v>
      </c>
      <c r="Y185" s="472">
        <f t="shared" si="82"/>
        <v>187519.40332056821</v>
      </c>
      <c r="Z185" s="472">
        <f t="shared" si="82"/>
        <v>227539.56925425353</v>
      </c>
      <c r="AA185" s="472">
        <f t="shared" si="82"/>
        <v>260268.87741997992</v>
      </c>
      <c r="AB185" s="472">
        <f t="shared" si="82"/>
        <v>296419.14325684751</v>
      </c>
      <c r="AC185" s="472">
        <f t="shared" si="82"/>
        <v>331764.32251705253</v>
      </c>
      <c r="AD185" s="472">
        <f t="shared" si="82"/>
        <v>362403.62320113921</v>
      </c>
      <c r="AE185" s="472">
        <f t="shared" si="82"/>
        <v>392210.59124475595</v>
      </c>
      <c r="AF185" s="418"/>
      <c r="AG185" s="418"/>
      <c r="AH185" s="418"/>
      <c r="AI185" s="418"/>
      <c r="AJ185" s="418"/>
      <c r="AK185" s="418"/>
      <c r="AL185" s="418"/>
    </row>
    <row r="186" spans="1:42" s="9" customFormat="1" ht="14.4">
      <c r="B186" s="6">
        <v>0</v>
      </c>
      <c r="D186" s="106"/>
      <c r="E186" s="530"/>
      <c r="F186" s="525"/>
      <c r="G186" s="525"/>
      <c r="H186" s="525"/>
      <c r="I186" s="525"/>
      <c r="J186" s="525"/>
      <c r="K186" s="525"/>
      <c r="L186" s="525"/>
      <c r="M186" s="525"/>
      <c r="N186" s="525"/>
      <c r="O186" s="525"/>
      <c r="P186" s="525"/>
      <c r="Q186" s="527"/>
      <c r="R186" s="425"/>
      <c r="S186" s="402">
        <f t="shared" si="69"/>
        <v>0</v>
      </c>
      <c r="T186" s="527"/>
      <c r="U186" s="525"/>
      <c r="V186" s="525"/>
      <c r="W186" s="461"/>
      <c r="X186" s="461"/>
      <c r="Y186" s="461"/>
      <c r="Z186" s="461"/>
      <c r="AA186" s="461"/>
      <c r="AB186" s="461"/>
      <c r="AC186" s="461"/>
      <c r="AD186" s="461"/>
      <c r="AE186" s="526"/>
      <c r="AF186" s="378"/>
      <c r="AG186" s="378"/>
      <c r="AH186" s="378"/>
      <c r="AI186" s="378"/>
      <c r="AJ186" s="378"/>
      <c r="AK186" s="378"/>
      <c r="AL186" s="378"/>
    </row>
    <row r="187" spans="1:42" s="9" customFormat="1" ht="14.4">
      <c r="B187" s="6">
        <v>0</v>
      </c>
      <c r="E187" s="479"/>
      <c r="F187" s="531"/>
      <c r="G187" s="531"/>
      <c r="H187" s="531"/>
      <c r="I187" s="531"/>
      <c r="J187" s="531"/>
      <c r="K187" s="531"/>
      <c r="L187" s="531"/>
      <c r="M187" s="531"/>
      <c r="N187" s="531"/>
      <c r="O187" s="531"/>
      <c r="P187" s="531"/>
      <c r="Q187" s="531"/>
      <c r="R187" s="425"/>
      <c r="S187" s="402">
        <f t="shared" si="69"/>
        <v>0</v>
      </c>
      <c r="T187" s="531"/>
      <c r="U187" s="531"/>
      <c r="V187" s="531"/>
      <c r="W187" s="378"/>
      <c r="X187" s="378"/>
      <c r="Y187" s="378"/>
      <c r="Z187" s="378"/>
      <c r="AA187" s="378"/>
      <c r="AB187" s="378"/>
      <c r="AC187" s="378"/>
      <c r="AD187" s="378"/>
      <c r="AE187" s="378"/>
      <c r="AF187" s="378"/>
      <c r="AG187" s="378"/>
      <c r="AH187" s="378"/>
      <c r="AI187" s="378"/>
      <c r="AJ187" s="378"/>
      <c r="AK187" s="378"/>
      <c r="AL187" s="378"/>
    </row>
    <row r="188" spans="1:42" s="9" customFormat="1">
      <c r="B188" s="6">
        <v>0</v>
      </c>
      <c r="D188" s="818" t="str">
        <f>D11</f>
        <v>SUMMARY STATEMENT</v>
      </c>
      <c r="E188" s="819"/>
      <c r="F188" s="378"/>
      <c r="G188" s="378"/>
      <c r="H188" s="378"/>
      <c r="I188" s="378"/>
      <c r="J188" s="378"/>
      <c r="K188" s="378"/>
      <c r="L188" s="378"/>
      <c r="M188" s="378"/>
      <c r="N188" s="378"/>
      <c r="O188" s="378"/>
      <c r="P188" s="378"/>
      <c r="Q188" s="378"/>
      <c r="R188" s="425"/>
      <c r="S188" s="402">
        <f t="shared" si="69"/>
        <v>0</v>
      </c>
      <c r="T188" s="378"/>
      <c r="U188" s="378"/>
      <c r="V188" s="378"/>
      <c r="W188" s="378"/>
      <c r="X188" s="378"/>
      <c r="Y188" s="378"/>
      <c r="Z188" s="378"/>
      <c r="AA188" s="378"/>
      <c r="AB188" s="378"/>
      <c r="AC188" s="378"/>
      <c r="AD188" s="378"/>
      <c r="AE188" s="378"/>
      <c r="AF188" s="378"/>
      <c r="AG188" s="378"/>
      <c r="AH188" s="378"/>
      <c r="AI188" s="378"/>
      <c r="AJ188" s="378"/>
      <c r="AK188" s="378"/>
      <c r="AL188" s="378"/>
    </row>
    <row r="189" spans="1:42" s="9" customFormat="1">
      <c r="B189" s="6">
        <v>0</v>
      </c>
      <c r="D189" s="820"/>
      <c r="E189" s="821"/>
      <c r="F189" s="392">
        <f t="shared" ref="F189:G189" si="83">F151</f>
        <v>44927</v>
      </c>
      <c r="G189" s="392">
        <f t="shared" si="83"/>
        <v>44958</v>
      </c>
      <c r="H189" s="392">
        <f t="shared" ref="H189:Q189" si="84">H151</f>
        <v>44986</v>
      </c>
      <c r="I189" s="392">
        <f t="shared" si="84"/>
        <v>45017</v>
      </c>
      <c r="J189" s="392">
        <f t="shared" si="84"/>
        <v>45047</v>
      </c>
      <c r="K189" s="392">
        <f t="shared" si="84"/>
        <v>45078</v>
      </c>
      <c r="L189" s="392">
        <f t="shared" si="84"/>
        <v>45108</v>
      </c>
      <c r="M189" s="392">
        <f t="shared" si="84"/>
        <v>45139</v>
      </c>
      <c r="N189" s="392">
        <f t="shared" si="84"/>
        <v>45170</v>
      </c>
      <c r="O189" s="392">
        <f t="shared" si="84"/>
        <v>45200</v>
      </c>
      <c r="P189" s="392">
        <f t="shared" si="84"/>
        <v>45231</v>
      </c>
      <c r="Q189" s="391">
        <f t="shared" si="84"/>
        <v>45261</v>
      </c>
      <c r="R189" s="425"/>
      <c r="S189" s="402">
        <f t="shared" si="69"/>
        <v>0</v>
      </c>
      <c r="T189" s="392">
        <f t="shared" ref="T189:AE189" si="85">T151</f>
        <v>44927</v>
      </c>
      <c r="U189" s="392">
        <f t="shared" si="85"/>
        <v>44958</v>
      </c>
      <c r="V189" s="392">
        <f t="shared" si="85"/>
        <v>44986</v>
      </c>
      <c r="W189" s="392">
        <f t="shared" si="85"/>
        <v>45017</v>
      </c>
      <c r="X189" s="392">
        <f t="shared" si="85"/>
        <v>45047</v>
      </c>
      <c r="Y189" s="392">
        <f t="shared" si="85"/>
        <v>45078</v>
      </c>
      <c r="Z189" s="392">
        <f t="shared" si="85"/>
        <v>45108</v>
      </c>
      <c r="AA189" s="392">
        <f t="shared" si="85"/>
        <v>45139</v>
      </c>
      <c r="AB189" s="392">
        <f t="shared" si="85"/>
        <v>45170</v>
      </c>
      <c r="AC189" s="392">
        <f t="shared" si="85"/>
        <v>45200</v>
      </c>
      <c r="AD189" s="392">
        <f t="shared" si="85"/>
        <v>45231</v>
      </c>
      <c r="AE189" s="392">
        <f t="shared" si="85"/>
        <v>45261</v>
      </c>
      <c r="AF189" s="378"/>
      <c r="AG189" s="378"/>
      <c r="AH189" s="378"/>
      <c r="AI189" s="378"/>
      <c r="AJ189" s="378"/>
      <c r="AK189" s="378"/>
      <c r="AL189" s="378"/>
    </row>
    <row r="190" spans="1:42" s="9" customFormat="1" ht="14.4">
      <c r="B190" s="6">
        <v>0</v>
      </c>
      <c r="D190" s="51"/>
      <c r="E190" s="508"/>
      <c r="F190" s="509"/>
      <c r="G190" s="509"/>
      <c r="H190" s="509"/>
      <c r="I190" s="509"/>
      <c r="J190" s="509"/>
      <c r="K190" s="509"/>
      <c r="L190" s="509"/>
      <c r="M190" s="509"/>
      <c r="N190" s="509"/>
      <c r="O190" s="509"/>
      <c r="P190" s="509"/>
      <c r="Q190" s="552"/>
      <c r="R190" s="425"/>
      <c r="S190" s="402">
        <f t="shared" si="69"/>
        <v>0</v>
      </c>
      <c r="T190" s="509"/>
      <c r="U190" s="425"/>
      <c r="V190" s="425"/>
      <c r="W190" s="425"/>
      <c r="X190" s="425"/>
      <c r="Y190" s="425"/>
      <c r="Z190" s="425"/>
      <c r="AA190" s="425"/>
      <c r="AB190" s="425"/>
      <c r="AC190" s="425"/>
      <c r="AD190" s="425"/>
      <c r="AE190" s="522"/>
      <c r="AF190" s="378"/>
      <c r="AG190" s="378"/>
      <c r="AH190" s="378"/>
      <c r="AI190" s="378"/>
      <c r="AJ190" s="378"/>
      <c r="AK190" s="378"/>
      <c r="AL190" s="378"/>
    </row>
    <row r="191" spans="1:42" s="9" customFormat="1">
      <c r="A191" s="273"/>
      <c r="B191" s="6" t="s">
        <v>235</v>
      </c>
      <c r="C191" s="273"/>
      <c r="D191" s="51"/>
      <c r="E191" s="398" t="s">
        <v>195</v>
      </c>
      <c r="F191" s="434">
        <v>5153.1428571428569</v>
      </c>
      <c r="G191" s="434">
        <v>4364</v>
      </c>
      <c r="H191" s="434">
        <v>4510.1428571428569</v>
      </c>
      <c r="I191" s="434">
        <v>4508.5714285714284</v>
      </c>
      <c r="J191" s="434">
        <v>4558.8571428571431</v>
      </c>
      <c r="K191" s="434">
        <v>4508.5714285714284</v>
      </c>
      <c r="L191" s="434">
        <v>4558.8571428571431</v>
      </c>
      <c r="M191" s="434">
        <v>4558.8571428571431</v>
      </c>
      <c r="N191" s="434">
        <v>4508.5714285714284</v>
      </c>
      <c r="O191" s="434">
        <v>4558.8571428571431</v>
      </c>
      <c r="P191" s="434">
        <v>4508.5714285714284</v>
      </c>
      <c r="Q191" s="433">
        <v>4558.8571428571431</v>
      </c>
      <c r="R191" s="466"/>
      <c r="S191" s="402" t="str">
        <f t="shared" si="69"/>
        <v>CO100</v>
      </c>
      <c r="T191" s="466">
        <f t="shared" ref="T191:T196" si="86">F191</f>
        <v>5153.1428571428569</v>
      </c>
      <c r="U191" s="466">
        <f t="shared" ref="U191:AE196" si="87">T191+G191</f>
        <v>9517.1428571428569</v>
      </c>
      <c r="V191" s="466">
        <f t="shared" si="87"/>
        <v>14027.285714285714</v>
      </c>
      <c r="W191" s="466">
        <f t="shared" si="87"/>
        <v>18535.857142857141</v>
      </c>
      <c r="X191" s="466">
        <f t="shared" si="87"/>
        <v>23094.714285714283</v>
      </c>
      <c r="Y191" s="466">
        <f t="shared" si="87"/>
        <v>27603.28571428571</v>
      </c>
      <c r="Z191" s="466">
        <f t="shared" si="87"/>
        <v>32162.142857142855</v>
      </c>
      <c r="AA191" s="466">
        <f t="shared" si="87"/>
        <v>36721</v>
      </c>
      <c r="AB191" s="466">
        <f t="shared" si="87"/>
        <v>41229.571428571428</v>
      </c>
      <c r="AC191" s="466">
        <f t="shared" si="87"/>
        <v>45788.428571428572</v>
      </c>
      <c r="AD191" s="466">
        <f t="shared" si="87"/>
        <v>50297</v>
      </c>
      <c r="AE191" s="467">
        <f t="shared" si="87"/>
        <v>54855.857142857145</v>
      </c>
      <c r="AF191" s="510"/>
      <c r="AG191" s="510"/>
      <c r="AH191" s="510"/>
      <c r="AI191" s="510"/>
      <c r="AJ191" s="510"/>
      <c r="AK191" s="510"/>
      <c r="AL191" s="510"/>
      <c r="AM191" s="273"/>
      <c r="AN191" s="273"/>
      <c r="AO191" s="273"/>
      <c r="AP191" s="273"/>
    </row>
    <row r="192" spans="1:42" s="9" customFormat="1">
      <c r="A192" s="273"/>
      <c r="B192" s="6" t="s">
        <v>237</v>
      </c>
      <c r="C192" s="273"/>
      <c r="D192" s="51"/>
      <c r="E192" s="398" t="s">
        <v>86</v>
      </c>
      <c r="F192" s="434">
        <v>35.715600000000002</v>
      </c>
      <c r="G192" s="434">
        <v>39.787200000000006</v>
      </c>
      <c r="H192" s="434">
        <v>44.301600000000008</v>
      </c>
      <c r="I192" s="434">
        <v>366.89760000000007</v>
      </c>
      <c r="J192" s="434">
        <v>53.352000000000004</v>
      </c>
      <c r="K192" s="434">
        <v>154.71</v>
      </c>
      <c r="L192" s="434">
        <v>79.855199999999996</v>
      </c>
      <c r="M192" s="434">
        <v>12.258000000000001</v>
      </c>
      <c r="N192" s="434">
        <v>5.0004</v>
      </c>
      <c r="O192" s="434">
        <v>64.173600000000008</v>
      </c>
      <c r="P192" s="434">
        <v>64.173600000000008</v>
      </c>
      <c r="Q192" s="433">
        <v>66.173600000000008</v>
      </c>
      <c r="R192" s="466"/>
      <c r="S192" s="402" t="str">
        <f t="shared" si="69"/>
        <v>CO200</v>
      </c>
      <c r="T192" s="466">
        <f t="shared" si="86"/>
        <v>35.715600000000002</v>
      </c>
      <c r="U192" s="466">
        <f t="shared" si="87"/>
        <v>75.502800000000008</v>
      </c>
      <c r="V192" s="466">
        <f t="shared" si="87"/>
        <v>119.80440000000002</v>
      </c>
      <c r="W192" s="466">
        <f t="shared" si="87"/>
        <v>486.70200000000011</v>
      </c>
      <c r="X192" s="466">
        <f t="shared" si="87"/>
        <v>540.05400000000009</v>
      </c>
      <c r="Y192" s="466">
        <f t="shared" si="87"/>
        <v>694.76400000000012</v>
      </c>
      <c r="Z192" s="466">
        <f t="shared" si="87"/>
        <v>774.61920000000009</v>
      </c>
      <c r="AA192" s="466">
        <f t="shared" si="87"/>
        <v>786.87720000000013</v>
      </c>
      <c r="AB192" s="466">
        <f t="shared" si="87"/>
        <v>791.87760000000014</v>
      </c>
      <c r="AC192" s="466">
        <f t="shared" si="87"/>
        <v>856.05120000000011</v>
      </c>
      <c r="AD192" s="466">
        <f t="shared" si="87"/>
        <v>920.22480000000007</v>
      </c>
      <c r="AE192" s="467">
        <f t="shared" si="87"/>
        <v>986.39840000000004</v>
      </c>
      <c r="AF192" s="510"/>
      <c r="AG192" s="510"/>
      <c r="AH192" s="510"/>
      <c r="AI192" s="510"/>
      <c r="AJ192" s="510"/>
      <c r="AK192" s="510"/>
      <c r="AL192" s="510"/>
      <c r="AM192" s="273"/>
      <c r="AN192" s="273"/>
      <c r="AO192" s="273"/>
      <c r="AP192" s="273"/>
    </row>
    <row r="193" spans="1:42" s="9" customFormat="1">
      <c r="A193" s="273"/>
      <c r="B193" s="6" t="s">
        <v>238</v>
      </c>
      <c r="C193" s="273"/>
      <c r="D193" s="51"/>
      <c r="E193" s="398" t="s">
        <v>239</v>
      </c>
      <c r="F193" s="434">
        <v>107.27640000000001</v>
      </c>
      <c r="G193" s="434">
        <v>0</v>
      </c>
      <c r="H193" s="434">
        <v>55.490400000000008</v>
      </c>
      <c r="I193" s="434">
        <v>55.490400000000008</v>
      </c>
      <c r="J193" s="434">
        <v>66.960000000000008</v>
      </c>
      <c r="K193" s="434">
        <v>184.1508</v>
      </c>
      <c r="L193" s="434">
        <v>0</v>
      </c>
      <c r="M193" s="434">
        <v>125.55000000000001</v>
      </c>
      <c r="N193" s="434">
        <v>0</v>
      </c>
      <c r="O193" s="434">
        <v>58.59</v>
      </c>
      <c r="P193" s="434">
        <v>58.59</v>
      </c>
      <c r="Q193" s="433">
        <v>59.59</v>
      </c>
      <c r="R193" s="466"/>
      <c r="S193" s="402" t="str">
        <f>B193</f>
        <v>CO210</v>
      </c>
      <c r="T193" s="466">
        <f t="shared" si="86"/>
        <v>107.27640000000001</v>
      </c>
      <c r="U193" s="466">
        <f t="shared" si="87"/>
        <v>107.27640000000001</v>
      </c>
      <c r="V193" s="466">
        <f t="shared" si="87"/>
        <v>162.76680000000002</v>
      </c>
      <c r="W193" s="466">
        <f t="shared" si="87"/>
        <v>218.25720000000001</v>
      </c>
      <c r="X193" s="466">
        <f t="shared" si="87"/>
        <v>285.21720000000005</v>
      </c>
      <c r="Y193" s="466">
        <f t="shared" si="87"/>
        <v>469.36800000000005</v>
      </c>
      <c r="Z193" s="466">
        <f t="shared" si="87"/>
        <v>469.36800000000005</v>
      </c>
      <c r="AA193" s="466">
        <f t="shared" si="87"/>
        <v>594.91800000000012</v>
      </c>
      <c r="AB193" s="466">
        <f t="shared" si="87"/>
        <v>594.91800000000012</v>
      </c>
      <c r="AC193" s="466">
        <f t="shared" si="87"/>
        <v>653.50800000000015</v>
      </c>
      <c r="AD193" s="466">
        <f t="shared" si="87"/>
        <v>712.09800000000018</v>
      </c>
      <c r="AE193" s="467">
        <f t="shared" si="87"/>
        <v>771.68800000000022</v>
      </c>
      <c r="AF193" s="510"/>
      <c r="AG193" s="510"/>
      <c r="AH193" s="510"/>
      <c r="AI193" s="510"/>
      <c r="AJ193" s="510"/>
      <c r="AK193" s="510"/>
      <c r="AL193" s="510"/>
      <c r="AM193" s="273"/>
      <c r="AN193" s="273"/>
      <c r="AO193" s="273"/>
      <c r="AP193" s="273"/>
    </row>
    <row r="194" spans="1:42" s="9" customFormat="1">
      <c r="A194" s="273"/>
      <c r="B194" s="6" t="s">
        <v>241</v>
      </c>
      <c r="C194" s="273"/>
      <c r="D194" s="51"/>
      <c r="E194" s="398" t="s">
        <v>92</v>
      </c>
      <c r="F194" s="434">
        <v>376.43099999999998</v>
      </c>
      <c r="G194" s="434">
        <v>339.99900000000002</v>
      </c>
      <c r="H194" s="434">
        <v>376.43099999999998</v>
      </c>
      <c r="I194" s="434">
        <v>539.14300000000003</v>
      </c>
      <c r="J194" s="434">
        <v>557.11700000000008</v>
      </c>
      <c r="K194" s="434">
        <v>539.14300000000003</v>
      </c>
      <c r="L194" s="434">
        <v>557.11700000000008</v>
      </c>
      <c r="M194" s="434">
        <v>557.11700000000008</v>
      </c>
      <c r="N194" s="434">
        <v>539.14300000000003</v>
      </c>
      <c r="O194" s="434">
        <v>557.11700000000008</v>
      </c>
      <c r="P194" s="434">
        <v>557.11700000000008</v>
      </c>
      <c r="Q194" s="433">
        <v>557.11700000000008</v>
      </c>
      <c r="R194" s="466"/>
      <c r="S194" s="402" t="str">
        <f t="shared" si="69"/>
        <v>CO300</v>
      </c>
      <c r="T194" s="466">
        <f t="shared" si="86"/>
        <v>376.43099999999998</v>
      </c>
      <c r="U194" s="466">
        <f t="shared" si="87"/>
        <v>716.43000000000006</v>
      </c>
      <c r="V194" s="466">
        <f t="shared" si="87"/>
        <v>1092.8610000000001</v>
      </c>
      <c r="W194" s="466">
        <f t="shared" si="87"/>
        <v>1632.0040000000001</v>
      </c>
      <c r="X194" s="466">
        <f t="shared" si="87"/>
        <v>2189.1210000000001</v>
      </c>
      <c r="Y194" s="466">
        <f t="shared" si="87"/>
        <v>2728.2640000000001</v>
      </c>
      <c r="Z194" s="466">
        <f t="shared" si="87"/>
        <v>3285.3810000000003</v>
      </c>
      <c r="AA194" s="466">
        <f t="shared" si="87"/>
        <v>3842.4980000000005</v>
      </c>
      <c r="AB194" s="466">
        <f t="shared" si="87"/>
        <v>4381.6410000000005</v>
      </c>
      <c r="AC194" s="466">
        <f t="shared" si="87"/>
        <v>4938.7580000000007</v>
      </c>
      <c r="AD194" s="466">
        <f t="shared" si="87"/>
        <v>5495.8750000000009</v>
      </c>
      <c r="AE194" s="467">
        <f t="shared" si="87"/>
        <v>6052.9920000000011</v>
      </c>
      <c r="AF194" s="510"/>
      <c r="AG194" s="510"/>
      <c r="AH194" s="510"/>
      <c r="AI194" s="510"/>
      <c r="AJ194" s="510"/>
      <c r="AK194" s="510"/>
      <c r="AL194" s="510"/>
      <c r="AM194" s="273"/>
      <c r="AN194" s="273"/>
      <c r="AO194" s="273"/>
      <c r="AP194" s="273"/>
    </row>
    <row r="195" spans="1:42" s="9" customFormat="1">
      <c r="A195" s="273"/>
      <c r="B195" s="6" t="s">
        <v>242</v>
      </c>
      <c r="C195" s="273"/>
      <c r="D195" s="51"/>
      <c r="E195" s="398" t="s">
        <v>145</v>
      </c>
      <c r="F195" s="434">
        <v>0</v>
      </c>
      <c r="G195" s="434">
        <v>0</v>
      </c>
      <c r="H195" s="434">
        <v>0</v>
      </c>
      <c r="I195" s="434">
        <v>0</v>
      </c>
      <c r="J195" s="434">
        <v>0</v>
      </c>
      <c r="K195" s="434">
        <v>0</v>
      </c>
      <c r="L195" s="434">
        <v>0</v>
      </c>
      <c r="M195" s="434">
        <v>0</v>
      </c>
      <c r="N195" s="434">
        <v>0</v>
      </c>
      <c r="O195" s="434">
        <v>0</v>
      </c>
      <c r="P195" s="434">
        <v>0</v>
      </c>
      <c r="Q195" s="433">
        <v>0</v>
      </c>
      <c r="R195" s="466"/>
      <c r="S195" s="402" t="str">
        <f t="shared" si="69"/>
        <v>CO400</v>
      </c>
      <c r="T195" s="466">
        <f t="shared" si="86"/>
        <v>0</v>
      </c>
      <c r="U195" s="466">
        <f t="shared" si="87"/>
        <v>0</v>
      </c>
      <c r="V195" s="466">
        <f t="shared" si="87"/>
        <v>0</v>
      </c>
      <c r="W195" s="466">
        <f t="shared" si="87"/>
        <v>0</v>
      </c>
      <c r="X195" s="466">
        <f t="shared" si="87"/>
        <v>0</v>
      </c>
      <c r="Y195" s="466">
        <f t="shared" si="87"/>
        <v>0</v>
      </c>
      <c r="Z195" s="466">
        <f t="shared" si="87"/>
        <v>0</v>
      </c>
      <c r="AA195" s="466">
        <f t="shared" si="87"/>
        <v>0</v>
      </c>
      <c r="AB195" s="466">
        <f t="shared" si="87"/>
        <v>0</v>
      </c>
      <c r="AC195" s="466">
        <f t="shared" si="87"/>
        <v>0</v>
      </c>
      <c r="AD195" s="466">
        <f t="shared" si="87"/>
        <v>0</v>
      </c>
      <c r="AE195" s="467">
        <f t="shared" si="87"/>
        <v>0</v>
      </c>
      <c r="AF195" s="510"/>
      <c r="AG195" s="510"/>
      <c r="AH195" s="510"/>
      <c r="AI195" s="510"/>
      <c r="AJ195" s="510"/>
      <c r="AK195" s="510"/>
      <c r="AL195" s="510"/>
      <c r="AM195" s="273"/>
      <c r="AN195" s="273"/>
      <c r="AO195" s="273"/>
      <c r="AP195" s="273"/>
    </row>
    <row r="196" spans="1:42" s="9" customFormat="1">
      <c r="A196" s="273"/>
      <c r="B196" s="6" t="s">
        <v>243</v>
      </c>
      <c r="C196" s="273"/>
      <c r="D196" s="51"/>
      <c r="E196" s="398" t="s">
        <v>98</v>
      </c>
      <c r="F196" s="434">
        <v>342.31540000000001</v>
      </c>
      <c r="G196" s="434">
        <v>188.56739999999999</v>
      </c>
      <c r="H196" s="434">
        <v>265.10820000000001</v>
      </c>
      <c r="I196" s="434">
        <v>267.25020000000001</v>
      </c>
      <c r="J196" s="434">
        <v>243.31930000000003</v>
      </c>
      <c r="K196" s="434">
        <v>266.09590000000003</v>
      </c>
      <c r="L196" s="434">
        <v>323.29919999999998</v>
      </c>
      <c r="M196" s="434">
        <v>323.63240000000002</v>
      </c>
      <c r="N196" s="434">
        <v>92.415399999999991</v>
      </c>
      <c r="O196" s="434">
        <v>121.21339999999999</v>
      </c>
      <c r="P196" s="434">
        <v>121.21339999999999</v>
      </c>
      <c r="Q196" s="433">
        <v>120.21339999999999</v>
      </c>
      <c r="R196" s="466"/>
      <c r="S196" s="402" t="str">
        <f t="shared" si="69"/>
        <v>CO500</v>
      </c>
      <c r="T196" s="466">
        <f t="shared" si="86"/>
        <v>342.31540000000001</v>
      </c>
      <c r="U196" s="466">
        <f t="shared" si="87"/>
        <v>530.88279999999997</v>
      </c>
      <c r="V196" s="466">
        <f t="shared" si="87"/>
        <v>795.99099999999999</v>
      </c>
      <c r="W196" s="466">
        <f t="shared" si="87"/>
        <v>1063.2411999999999</v>
      </c>
      <c r="X196" s="466">
        <f t="shared" si="87"/>
        <v>1306.5605</v>
      </c>
      <c r="Y196" s="466">
        <f t="shared" si="87"/>
        <v>1572.6564000000001</v>
      </c>
      <c r="Z196" s="466">
        <f t="shared" si="87"/>
        <v>1895.9556</v>
      </c>
      <c r="AA196" s="466">
        <f t="shared" si="87"/>
        <v>2219.5880000000002</v>
      </c>
      <c r="AB196" s="466">
        <f t="shared" si="87"/>
        <v>2312.0034000000001</v>
      </c>
      <c r="AC196" s="466">
        <f t="shared" si="87"/>
        <v>2433.2168000000001</v>
      </c>
      <c r="AD196" s="466">
        <f t="shared" si="87"/>
        <v>2554.4302000000002</v>
      </c>
      <c r="AE196" s="467">
        <f t="shared" si="87"/>
        <v>2674.6436000000003</v>
      </c>
      <c r="AF196" s="510"/>
      <c r="AG196" s="510"/>
      <c r="AH196" s="510"/>
      <c r="AI196" s="510"/>
      <c r="AJ196" s="510"/>
      <c r="AK196" s="510"/>
      <c r="AL196" s="510"/>
      <c r="AM196" s="273"/>
      <c r="AN196" s="273"/>
      <c r="AO196" s="273"/>
      <c r="AP196" s="273"/>
    </row>
    <row r="197" spans="1:42" s="9" customFormat="1">
      <c r="A197" s="273"/>
      <c r="B197" s="6"/>
      <c r="C197" s="273"/>
      <c r="D197" s="106"/>
      <c r="E197" s="524"/>
      <c r="F197" s="532"/>
      <c r="G197" s="532"/>
      <c r="H197" s="532"/>
      <c r="I197" s="532"/>
      <c r="J197" s="532"/>
      <c r="K197" s="532"/>
      <c r="L197" s="532"/>
      <c r="M197" s="532"/>
      <c r="N197" s="532"/>
      <c r="O197" s="532"/>
      <c r="P197" s="532"/>
      <c r="Q197" s="553"/>
      <c r="R197" s="466"/>
      <c r="S197" s="402"/>
      <c r="T197" s="468"/>
      <c r="U197" s="464"/>
      <c r="V197" s="464"/>
      <c r="W197" s="464"/>
      <c r="X197" s="464"/>
      <c r="Y197" s="464"/>
      <c r="Z197" s="464"/>
      <c r="AA197" s="464"/>
      <c r="AB197" s="464"/>
      <c r="AC197" s="464"/>
      <c r="AD197" s="464"/>
      <c r="AE197" s="468"/>
      <c r="AF197" s="510"/>
      <c r="AG197" s="510"/>
      <c r="AH197" s="510"/>
      <c r="AI197" s="510"/>
      <c r="AJ197" s="510"/>
      <c r="AK197" s="510"/>
      <c r="AL197" s="510"/>
      <c r="AM197" s="273"/>
      <c r="AN197" s="273"/>
      <c r="AO197" s="273"/>
      <c r="AP197" s="273"/>
    </row>
    <row r="198" spans="1:42" s="9" customFormat="1">
      <c r="A198" s="273"/>
      <c r="B198" s="6"/>
      <c r="C198" s="273"/>
      <c r="D198" s="51"/>
      <c r="E198" s="398"/>
      <c r="F198" s="467"/>
      <c r="G198" s="467"/>
      <c r="H198" s="467"/>
      <c r="I198" s="467"/>
      <c r="J198" s="467"/>
      <c r="K198" s="467"/>
      <c r="L198" s="467"/>
      <c r="M198" s="467"/>
      <c r="N198" s="467"/>
      <c r="O198" s="467"/>
      <c r="P198" s="467"/>
      <c r="Q198" s="466"/>
      <c r="R198" s="466"/>
      <c r="S198" s="402"/>
      <c r="T198" s="490"/>
      <c r="U198" s="491"/>
      <c r="V198" s="491"/>
      <c r="W198" s="491"/>
      <c r="X198" s="491"/>
      <c r="Y198" s="491"/>
      <c r="Z198" s="491"/>
      <c r="AA198" s="491"/>
      <c r="AB198" s="491"/>
      <c r="AC198" s="491"/>
      <c r="AD198" s="491"/>
      <c r="AE198" s="490"/>
      <c r="AF198" s="510"/>
      <c r="AG198" s="510"/>
      <c r="AH198" s="510"/>
      <c r="AI198" s="510"/>
      <c r="AJ198" s="510"/>
      <c r="AK198" s="510"/>
      <c r="AL198" s="510"/>
      <c r="AM198" s="273"/>
      <c r="AN198" s="273"/>
      <c r="AO198" s="273"/>
      <c r="AP198" s="273"/>
    </row>
    <row r="199" spans="1:42" s="95" customFormat="1">
      <c r="A199" s="279"/>
      <c r="B199" s="97" t="s">
        <v>244</v>
      </c>
      <c r="C199" s="279"/>
      <c r="D199" s="92"/>
      <c r="E199" s="415" t="s">
        <v>100</v>
      </c>
      <c r="F199" s="516">
        <f t="shared" ref="F199:G199" si="88">SUM(F191:F198)</f>
        <v>6014.8812571428571</v>
      </c>
      <c r="G199" s="516">
        <f t="shared" si="88"/>
        <v>4932.3535999999995</v>
      </c>
      <c r="H199" s="516">
        <f t="shared" ref="H199:Q199" si="89">SUM(H191:H198)</f>
        <v>5251.4740571428556</v>
      </c>
      <c r="I199" s="516">
        <f t="shared" si="89"/>
        <v>5737.3526285714288</v>
      </c>
      <c r="J199" s="516">
        <f t="shared" si="89"/>
        <v>5479.6054428571433</v>
      </c>
      <c r="K199" s="516">
        <f t="shared" si="89"/>
        <v>5652.6711285714291</v>
      </c>
      <c r="L199" s="516">
        <f t="shared" si="89"/>
        <v>5519.1285428571437</v>
      </c>
      <c r="M199" s="516">
        <f t="shared" si="89"/>
        <v>5577.4145428571437</v>
      </c>
      <c r="N199" s="516">
        <f t="shared" si="89"/>
        <v>5145.1302285714282</v>
      </c>
      <c r="O199" s="516">
        <f t="shared" si="89"/>
        <v>5359.9511428571432</v>
      </c>
      <c r="P199" s="516">
        <f t="shared" si="89"/>
        <v>5309.6654285714285</v>
      </c>
      <c r="Q199" s="551">
        <f t="shared" si="89"/>
        <v>5361.9511428571432</v>
      </c>
      <c r="R199" s="551"/>
      <c r="S199" s="419" t="str">
        <f t="shared" si="69"/>
        <v>CO600</v>
      </c>
      <c r="T199" s="516">
        <f t="shared" ref="T199:AE199" si="90">SUM(T191:T198)</f>
        <v>6014.8812571428571</v>
      </c>
      <c r="U199" s="516">
        <f t="shared" si="90"/>
        <v>10947.234857142857</v>
      </c>
      <c r="V199" s="516">
        <f t="shared" si="90"/>
        <v>16198.708914285715</v>
      </c>
      <c r="W199" s="516">
        <f t="shared" si="90"/>
        <v>21936.061542857144</v>
      </c>
      <c r="X199" s="516">
        <f t="shared" si="90"/>
        <v>27415.666985714281</v>
      </c>
      <c r="Y199" s="516">
        <f t="shared" si="90"/>
        <v>33068.338114285711</v>
      </c>
      <c r="Z199" s="516">
        <f t="shared" si="90"/>
        <v>38587.466657142861</v>
      </c>
      <c r="AA199" s="516">
        <f t="shared" si="90"/>
        <v>44164.881200000003</v>
      </c>
      <c r="AB199" s="516">
        <f t="shared" si="90"/>
        <v>49310.01142857143</v>
      </c>
      <c r="AC199" s="516">
        <f t="shared" si="90"/>
        <v>54669.962571428579</v>
      </c>
      <c r="AD199" s="516">
        <f t="shared" si="90"/>
        <v>59979.628000000004</v>
      </c>
      <c r="AE199" s="516">
        <f t="shared" si="90"/>
        <v>65341.579142857147</v>
      </c>
      <c r="AF199" s="517"/>
      <c r="AG199" s="517"/>
      <c r="AH199" s="517"/>
      <c r="AI199" s="517"/>
      <c r="AJ199" s="517"/>
      <c r="AK199" s="517"/>
      <c r="AL199" s="517"/>
      <c r="AM199" s="279"/>
      <c r="AN199" s="279"/>
      <c r="AO199" s="279"/>
      <c r="AP199" s="279"/>
    </row>
    <row r="200" spans="1:42" s="9" customFormat="1">
      <c r="A200" s="273"/>
      <c r="B200" s="6"/>
      <c r="C200" s="273"/>
      <c r="D200" s="106"/>
      <c r="E200" s="524"/>
      <c r="F200" s="532"/>
      <c r="G200" s="532"/>
      <c r="H200" s="532"/>
      <c r="I200" s="532"/>
      <c r="J200" s="532"/>
      <c r="K200" s="532"/>
      <c r="L200" s="532"/>
      <c r="M200" s="532"/>
      <c r="N200" s="532"/>
      <c r="O200" s="532"/>
      <c r="P200" s="532"/>
      <c r="Q200" s="553"/>
      <c r="R200" s="466"/>
      <c r="S200" s="402"/>
      <c r="T200" s="490"/>
      <c r="U200" s="491"/>
      <c r="V200" s="491"/>
      <c r="W200" s="491"/>
      <c r="X200" s="491"/>
      <c r="Y200" s="491"/>
      <c r="Z200" s="491"/>
      <c r="AA200" s="491"/>
      <c r="AB200" s="491"/>
      <c r="AC200" s="491"/>
      <c r="AD200" s="491"/>
      <c r="AE200" s="490"/>
      <c r="AF200" s="510"/>
      <c r="AG200" s="510"/>
      <c r="AH200" s="510"/>
      <c r="AI200" s="510"/>
      <c r="AJ200" s="510"/>
      <c r="AK200" s="510"/>
      <c r="AL200" s="510"/>
      <c r="AM200" s="273"/>
      <c r="AN200" s="273"/>
      <c r="AO200" s="273"/>
      <c r="AP200" s="273"/>
    </row>
    <row r="201" spans="1:42" s="9" customFormat="1">
      <c r="A201" s="273"/>
      <c r="B201" s="6"/>
      <c r="C201" s="273"/>
      <c r="D201" s="51"/>
      <c r="E201" s="398"/>
      <c r="F201" s="467"/>
      <c r="G201" s="467"/>
      <c r="H201" s="467"/>
      <c r="I201" s="467"/>
      <c r="J201" s="467"/>
      <c r="K201" s="467"/>
      <c r="L201" s="467"/>
      <c r="M201" s="467"/>
      <c r="N201" s="467"/>
      <c r="O201" s="467"/>
      <c r="P201" s="467"/>
      <c r="Q201" s="466"/>
      <c r="R201" s="466"/>
      <c r="S201" s="402"/>
      <c r="T201" s="468"/>
      <c r="U201" s="464"/>
      <c r="V201" s="464"/>
      <c r="W201" s="464"/>
      <c r="X201" s="464"/>
      <c r="Y201" s="464"/>
      <c r="Z201" s="464"/>
      <c r="AA201" s="464"/>
      <c r="AB201" s="464"/>
      <c r="AC201" s="464"/>
      <c r="AD201" s="464"/>
      <c r="AE201" s="468"/>
      <c r="AF201" s="510"/>
      <c r="AG201" s="510"/>
      <c r="AH201" s="510"/>
      <c r="AI201" s="510"/>
      <c r="AJ201" s="510"/>
      <c r="AK201" s="510"/>
      <c r="AL201" s="510"/>
      <c r="AM201" s="273"/>
      <c r="AN201" s="273"/>
      <c r="AO201" s="273"/>
      <c r="AP201" s="273"/>
    </row>
    <row r="202" spans="1:42" s="9" customFormat="1">
      <c r="A202" s="273"/>
      <c r="B202" s="6" t="s">
        <v>245</v>
      </c>
      <c r="C202" s="273"/>
      <c r="D202" s="51"/>
      <c r="E202" s="398" t="s">
        <v>246</v>
      </c>
      <c r="F202" s="434">
        <v>550</v>
      </c>
      <c r="G202" s="434">
        <v>550</v>
      </c>
      <c r="H202" s="434">
        <v>550</v>
      </c>
      <c r="I202" s="434">
        <v>550</v>
      </c>
      <c r="J202" s="434">
        <v>550</v>
      </c>
      <c r="K202" s="434">
        <v>550</v>
      </c>
      <c r="L202" s="434">
        <v>550</v>
      </c>
      <c r="M202" s="434">
        <v>550</v>
      </c>
      <c r="N202" s="434">
        <v>550</v>
      </c>
      <c r="O202" s="434">
        <v>550</v>
      </c>
      <c r="P202" s="434">
        <v>550</v>
      </c>
      <c r="Q202" s="433">
        <v>550</v>
      </c>
      <c r="R202" s="466"/>
      <c r="S202" s="402" t="str">
        <f t="shared" si="69"/>
        <v>CO700</v>
      </c>
      <c r="T202" s="468">
        <f>F202</f>
        <v>550</v>
      </c>
      <c r="U202" s="464">
        <f t="shared" ref="U202:AE203" si="91">T202+G202</f>
        <v>1100</v>
      </c>
      <c r="V202" s="464">
        <f t="shared" si="91"/>
        <v>1650</v>
      </c>
      <c r="W202" s="464">
        <f t="shared" si="91"/>
        <v>2200</v>
      </c>
      <c r="X202" s="464">
        <f t="shared" si="91"/>
        <v>2750</v>
      </c>
      <c r="Y202" s="464">
        <f t="shared" si="91"/>
        <v>3300</v>
      </c>
      <c r="Z202" s="464">
        <f t="shared" si="91"/>
        <v>3850</v>
      </c>
      <c r="AA202" s="464">
        <f t="shared" si="91"/>
        <v>4400</v>
      </c>
      <c r="AB202" s="464">
        <f t="shared" si="91"/>
        <v>4950</v>
      </c>
      <c r="AC202" s="464">
        <f t="shared" si="91"/>
        <v>5500</v>
      </c>
      <c r="AD202" s="464">
        <f t="shared" si="91"/>
        <v>6050</v>
      </c>
      <c r="AE202" s="468">
        <f t="shared" si="91"/>
        <v>6600</v>
      </c>
      <c r="AF202" s="510"/>
      <c r="AG202" s="510"/>
      <c r="AH202" s="510"/>
      <c r="AI202" s="510"/>
      <c r="AJ202" s="510"/>
      <c r="AK202" s="510"/>
      <c r="AL202" s="510"/>
      <c r="AM202" s="273"/>
      <c r="AN202" s="273"/>
      <c r="AO202" s="273"/>
      <c r="AP202" s="273"/>
    </row>
    <row r="203" spans="1:42" s="9" customFormat="1">
      <c r="A203" s="273"/>
      <c r="B203" s="6" t="s">
        <v>247</v>
      </c>
      <c r="C203" s="273"/>
      <c r="D203" s="51"/>
      <c r="E203" s="398" t="s">
        <v>222</v>
      </c>
      <c r="F203" s="434">
        <v>0</v>
      </c>
      <c r="G203" s="434">
        <v>0</v>
      </c>
      <c r="H203" s="434">
        <v>0</v>
      </c>
      <c r="I203" s="434">
        <v>0</v>
      </c>
      <c r="J203" s="434">
        <v>0</v>
      </c>
      <c r="K203" s="434">
        <v>0</v>
      </c>
      <c r="L203" s="434">
        <v>0</v>
      </c>
      <c r="M203" s="434">
        <v>0</v>
      </c>
      <c r="N203" s="434">
        <v>0</v>
      </c>
      <c r="O203" s="434">
        <v>0</v>
      </c>
      <c r="P203" s="434">
        <v>0</v>
      </c>
      <c r="Q203" s="433">
        <v>0</v>
      </c>
      <c r="R203" s="466"/>
      <c r="S203" s="402" t="str">
        <f t="shared" si="69"/>
        <v>CO800</v>
      </c>
      <c r="T203" s="468">
        <f>F203</f>
        <v>0</v>
      </c>
      <c r="U203" s="464">
        <f t="shared" si="91"/>
        <v>0</v>
      </c>
      <c r="V203" s="464">
        <f t="shared" si="91"/>
        <v>0</v>
      </c>
      <c r="W203" s="464">
        <f t="shared" si="91"/>
        <v>0</v>
      </c>
      <c r="X203" s="464">
        <f t="shared" si="91"/>
        <v>0</v>
      </c>
      <c r="Y203" s="464">
        <f t="shared" si="91"/>
        <v>0</v>
      </c>
      <c r="Z203" s="464">
        <f t="shared" si="91"/>
        <v>0</v>
      </c>
      <c r="AA203" s="464">
        <f t="shared" si="91"/>
        <v>0</v>
      </c>
      <c r="AB203" s="464">
        <f t="shared" si="91"/>
        <v>0</v>
      </c>
      <c r="AC203" s="464">
        <f t="shared" si="91"/>
        <v>0</v>
      </c>
      <c r="AD203" s="464">
        <f t="shared" si="91"/>
        <v>0</v>
      </c>
      <c r="AE203" s="468">
        <f t="shared" si="91"/>
        <v>0</v>
      </c>
      <c r="AF203" s="510"/>
      <c r="AG203" s="510"/>
      <c r="AH203" s="510"/>
      <c r="AI203" s="510"/>
      <c r="AJ203" s="510"/>
      <c r="AK203" s="510"/>
      <c r="AL203" s="510"/>
      <c r="AM203" s="273"/>
      <c r="AN203" s="273"/>
      <c r="AO203" s="273"/>
      <c r="AP203" s="273"/>
    </row>
    <row r="204" spans="1:42" s="9" customFormat="1" ht="14.4">
      <c r="A204" s="273"/>
      <c r="B204" s="6">
        <v>0</v>
      </c>
      <c r="C204" s="273"/>
      <c r="D204" s="106"/>
      <c r="E204" s="533"/>
      <c r="F204" s="532"/>
      <c r="G204" s="532"/>
      <c r="H204" s="532"/>
      <c r="I204" s="532"/>
      <c r="J204" s="532"/>
      <c r="K204" s="532"/>
      <c r="L204" s="532"/>
      <c r="M204" s="532"/>
      <c r="N204" s="532"/>
      <c r="O204" s="532"/>
      <c r="P204" s="532"/>
      <c r="Q204" s="553"/>
      <c r="R204" s="466"/>
      <c r="S204" s="402">
        <f t="shared" si="69"/>
        <v>0</v>
      </c>
      <c r="T204" s="468"/>
      <c r="U204" s="464"/>
      <c r="V204" s="464"/>
      <c r="W204" s="464"/>
      <c r="X204" s="464"/>
      <c r="Y204" s="464"/>
      <c r="Z204" s="464"/>
      <c r="AA204" s="464"/>
      <c r="AB204" s="464"/>
      <c r="AC204" s="464"/>
      <c r="AD204" s="464"/>
      <c r="AE204" s="468"/>
      <c r="AF204" s="510"/>
      <c r="AG204" s="510"/>
      <c r="AH204" s="510"/>
      <c r="AI204" s="510"/>
      <c r="AJ204" s="510"/>
      <c r="AK204" s="510"/>
      <c r="AL204" s="510"/>
      <c r="AM204" s="273"/>
      <c r="AN204" s="273"/>
      <c r="AO204" s="273"/>
      <c r="AP204" s="273"/>
    </row>
    <row r="205" spans="1:42" s="9" customFormat="1" ht="14.4">
      <c r="A205" s="273"/>
      <c r="B205" s="6">
        <v>0</v>
      </c>
      <c r="C205" s="273"/>
      <c r="D205" s="51"/>
      <c r="E205" s="463"/>
      <c r="F205" s="467"/>
      <c r="G205" s="467"/>
      <c r="H205" s="467"/>
      <c r="I205" s="467"/>
      <c r="J205" s="467"/>
      <c r="K205" s="467"/>
      <c r="L205" s="467"/>
      <c r="M205" s="467"/>
      <c r="N205" s="467"/>
      <c r="O205" s="467"/>
      <c r="P205" s="467"/>
      <c r="Q205" s="466"/>
      <c r="R205" s="466"/>
      <c r="S205" s="402">
        <f t="shared" si="69"/>
        <v>0</v>
      </c>
      <c r="T205" s="534"/>
      <c r="U205" s="535"/>
      <c r="V205" s="535"/>
      <c r="W205" s="535"/>
      <c r="X205" s="535"/>
      <c r="Y205" s="535"/>
      <c r="Z205" s="535"/>
      <c r="AA205" s="535"/>
      <c r="AB205" s="535"/>
      <c r="AC205" s="535"/>
      <c r="AD205" s="535"/>
      <c r="AE205" s="534"/>
      <c r="AF205" s="510"/>
      <c r="AG205" s="510"/>
      <c r="AH205" s="510"/>
      <c r="AI205" s="510"/>
      <c r="AJ205" s="510"/>
      <c r="AK205" s="510"/>
      <c r="AL205" s="510"/>
      <c r="AM205" s="273"/>
      <c r="AN205" s="273"/>
      <c r="AO205" s="273"/>
      <c r="AP205" s="273"/>
    </row>
    <row r="206" spans="1:42" s="95" customFormat="1">
      <c r="A206" s="279"/>
      <c r="B206" s="97" t="s">
        <v>248</v>
      </c>
      <c r="C206" s="279"/>
      <c r="D206" s="92"/>
      <c r="E206" s="451" t="s">
        <v>121</v>
      </c>
      <c r="F206" s="516">
        <f>SUM(F202:F203)</f>
        <v>550</v>
      </c>
      <c r="G206" s="516">
        <f t="shared" ref="G206" si="92">SUM(G202:G203)</f>
        <v>550</v>
      </c>
      <c r="H206" s="516">
        <f t="shared" ref="H206:Q206" si="93">SUM(H202:H203)</f>
        <v>550</v>
      </c>
      <c r="I206" s="516">
        <f t="shared" si="93"/>
        <v>550</v>
      </c>
      <c r="J206" s="516">
        <f t="shared" si="93"/>
        <v>550</v>
      </c>
      <c r="K206" s="516">
        <f t="shared" si="93"/>
        <v>550</v>
      </c>
      <c r="L206" s="516">
        <f t="shared" si="93"/>
        <v>550</v>
      </c>
      <c r="M206" s="516">
        <f t="shared" si="93"/>
        <v>550</v>
      </c>
      <c r="N206" s="516">
        <f t="shared" si="93"/>
        <v>550</v>
      </c>
      <c r="O206" s="516">
        <f t="shared" si="93"/>
        <v>550</v>
      </c>
      <c r="P206" s="516">
        <f t="shared" si="93"/>
        <v>550</v>
      </c>
      <c r="Q206" s="551">
        <f t="shared" si="93"/>
        <v>550</v>
      </c>
      <c r="R206" s="551"/>
      <c r="S206" s="419" t="str">
        <f t="shared" si="69"/>
        <v>CO900</v>
      </c>
      <c r="T206" s="516">
        <f>SUM(T202:T203)</f>
        <v>550</v>
      </c>
      <c r="U206" s="516">
        <f t="shared" ref="U206:AE206" si="94">SUM(U202:U203)</f>
        <v>1100</v>
      </c>
      <c r="V206" s="516">
        <f t="shared" si="94"/>
        <v>1650</v>
      </c>
      <c r="W206" s="516">
        <f t="shared" si="94"/>
        <v>2200</v>
      </c>
      <c r="X206" s="516">
        <f t="shared" si="94"/>
        <v>2750</v>
      </c>
      <c r="Y206" s="516">
        <f t="shared" si="94"/>
        <v>3300</v>
      </c>
      <c r="Z206" s="516">
        <f t="shared" si="94"/>
        <v>3850</v>
      </c>
      <c r="AA206" s="516">
        <f t="shared" si="94"/>
        <v>4400</v>
      </c>
      <c r="AB206" s="516">
        <f t="shared" si="94"/>
        <v>4950</v>
      </c>
      <c r="AC206" s="516">
        <f t="shared" si="94"/>
        <v>5500</v>
      </c>
      <c r="AD206" s="516">
        <f t="shared" si="94"/>
        <v>6050</v>
      </c>
      <c r="AE206" s="516">
        <f t="shared" si="94"/>
        <v>6600</v>
      </c>
      <c r="AF206" s="517"/>
      <c r="AG206" s="517"/>
      <c r="AH206" s="517"/>
      <c r="AI206" s="517"/>
      <c r="AJ206" s="517"/>
      <c r="AK206" s="517"/>
      <c r="AL206" s="517"/>
      <c r="AM206" s="279"/>
      <c r="AN206" s="279"/>
      <c r="AO206" s="279"/>
      <c r="AP206" s="279"/>
    </row>
    <row r="207" spans="1:42" s="9" customFormat="1" ht="14.4">
      <c r="A207" s="273"/>
      <c r="B207" s="6">
        <v>0</v>
      </c>
      <c r="C207" s="273"/>
      <c r="D207" s="106"/>
      <c r="E207" s="533"/>
      <c r="F207" s="532"/>
      <c r="G207" s="532"/>
      <c r="H207" s="532"/>
      <c r="I207" s="532"/>
      <c r="J207" s="532"/>
      <c r="K207" s="532"/>
      <c r="L207" s="532"/>
      <c r="M207" s="532"/>
      <c r="N207" s="532"/>
      <c r="O207" s="532"/>
      <c r="P207" s="532"/>
      <c r="Q207" s="553"/>
      <c r="R207" s="466"/>
      <c r="S207" s="402">
        <f t="shared" si="69"/>
        <v>0</v>
      </c>
      <c r="T207" s="532"/>
      <c r="U207" s="532"/>
      <c r="V207" s="532"/>
      <c r="W207" s="532"/>
      <c r="X207" s="532"/>
      <c r="Y207" s="532"/>
      <c r="Z207" s="532"/>
      <c r="AA207" s="532"/>
      <c r="AB207" s="532"/>
      <c r="AC207" s="532"/>
      <c r="AD207" s="532"/>
      <c r="AE207" s="532"/>
      <c r="AF207" s="510"/>
      <c r="AG207" s="510"/>
      <c r="AH207" s="510"/>
      <c r="AI207" s="510"/>
      <c r="AJ207" s="510"/>
      <c r="AK207" s="510"/>
      <c r="AL207" s="510"/>
      <c r="AM207" s="273"/>
      <c r="AN207" s="273"/>
      <c r="AO207" s="273"/>
      <c r="AP207" s="273"/>
    </row>
    <row r="208" spans="1:42" s="9" customFormat="1" ht="14.4">
      <c r="A208" s="273"/>
      <c r="B208" s="6">
        <v>0</v>
      </c>
      <c r="C208" s="273"/>
      <c r="D208" s="46"/>
      <c r="E208" s="536"/>
      <c r="F208" s="513"/>
      <c r="G208" s="513"/>
      <c r="H208" s="513"/>
      <c r="I208" s="513"/>
      <c r="J208" s="513"/>
      <c r="K208" s="513"/>
      <c r="L208" s="513"/>
      <c r="M208" s="513"/>
      <c r="N208" s="513"/>
      <c r="O208" s="513"/>
      <c r="P208" s="513"/>
      <c r="Q208" s="515"/>
      <c r="R208" s="466"/>
      <c r="S208" s="402">
        <f t="shared" si="69"/>
        <v>0</v>
      </c>
      <c r="T208" s="513"/>
      <c r="U208" s="513"/>
      <c r="V208" s="513"/>
      <c r="W208" s="513"/>
      <c r="X208" s="513"/>
      <c r="Y208" s="513"/>
      <c r="Z208" s="513"/>
      <c r="AA208" s="513"/>
      <c r="AB208" s="513"/>
      <c r="AC208" s="513"/>
      <c r="AD208" s="513"/>
      <c r="AE208" s="513"/>
      <c r="AF208" s="510"/>
      <c r="AG208" s="510"/>
      <c r="AH208" s="510"/>
      <c r="AI208" s="510"/>
      <c r="AJ208" s="510"/>
      <c r="AK208" s="510"/>
      <c r="AL208" s="510"/>
      <c r="AM208" s="273"/>
      <c r="AN208" s="273"/>
      <c r="AO208" s="273"/>
      <c r="AP208" s="273"/>
    </row>
    <row r="209" spans="1:43" s="95" customFormat="1">
      <c r="A209" s="279"/>
      <c r="B209" s="97" t="s">
        <v>249</v>
      </c>
      <c r="C209" s="279"/>
      <c r="D209" s="92"/>
      <c r="E209" s="451" t="s">
        <v>250</v>
      </c>
      <c r="F209" s="516">
        <f>F199+F206</f>
        <v>6564.8812571428571</v>
      </c>
      <c r="G209" s="516">
        <f t="shared" ref="G209" si="95">G199+G206</f>
        <v>5482.3535999999995</v>
      </c>
      <c r="H209" s="516">
        <f t="shared" ref="H209:Q209" si="96">H199+H206</f>
        <v>5801.4740571428556</v>
      </c>
      <c r="I209" s="516">
        <f t="shared" si="96"/>
        <v>6287.3526285714288</v>
      </c>
      <c r="J209" s="516">
        <f t="shared" si="96"/>
        <v>6029.6054428571433</v>
      </c>
      <c r="K209" s="516">
        <f t="shared" si="96"/>
        <v>6202.6711285714291</v>
      </c>
      <c r="L209" s="516">
        <f t="shared" si="96"/>
        <v>6069.1285428571437</v>
      </c>
      <c r="M209" s="516">
        <f t="shared" si="96"/>
        <v>6127.4145428571437</v>
      </c>
      <c r="N209" s="516">
        <f t="shared" si="96"/>
        <v>5695.1302285714282</v>
      </c>
      <c r="O209" s="516">
        <f t="shared" si="96"/>
        <v>5909.9511428571432</v>
      </c>
      <c r="P209" s="516">
        <f t="shared" si="96"/>
        <v>5859.6654285714285</v>
      </c>
      <c r="Q209" s="551">
        <f t="shared" si="96"/>
        <v>5911.9511428571432</v>
      </c>
      <c r="R209" s="551"/>
      <c r="S209" s="419" t="str">
        <f t="shared" si="69"/>
        <v>CO1000</v>
      </c>
      <c r="T209" s="516">
        <f>T199+T206</f>
        <v>6564.8812571428571</v>
      </c>
      <c r="U209" s="516">
        <f t="shared" ref="U209:AE209" si="97">U199+U206</f>
        <v>12047.234857142857</v>
      </c>
      <c r="V209" s="516">
        <f t="shared" si="97"/>
        <v>17848.708914285715</v>
      </c>
      <c r="W209" s="516">
        <f t="shared" si="97"/>
        <v>24136.061542857144</v>
      </c>
      <c r="X209" s="516">
        <f t="shared" si="97"/>
        <v>30165.666985714281</v>
      </c>
      <c r="Y209" s="516">
        <f t="shared" si="97"/>
        <v>36368.338114285711</v>
      </c>
      <c r="Z209" s="516">
        <f t="shared" si="97"/>
        <v>42437.466657142861</v>
      </c>
      <c r="AA209" s="516">
        <f t="shared" si="97"/>
        <v>48564.881200000003</v>
      </c>
      <c r="AB209" s="516">
        <f t="shared" si="97"/>
        <v>54260.01142857143</v>
      </c>
      <c r="AC209" s="516">
        <f t="shared" si="97"/>
        <v>60169.962571428579</v>
      </c>
      <c r="AD209" s="516">
        <f t="shared" si="97"/>
        <v>66029.627999999997</v>
      </c>
      <c r="AE209" s="516">
        <f t="shared" si="97"/>
        <v>71941.579142857139</v>
      </c>
      <c r="AF209" s="517"/>
      <c r="AG209" s="517"/>
      <c r="AH209" s="517"/>
      <c r="AI209" s="517"/>
      <c r="AJ209" s="517"/>
      <c r="AK209" s="517"/>
      <c r="AL209" s="517"/>
      <c r="AM209" s="279"/>
      <c r="AN209" s="279"/>
      <c r="AO209" s="279"/>
      <c r="AP209" s="279"/>
    </row>
    <row r="210" spans="1:43" s="9" customFormat="1" ht="14.4">
      <c r="A210" s="273"/>
      <c r="B210" s="6">
        <v>0</v>
      </c>
      <c r="C210" s="273"/>
      <c r="D210" s="106"/>
      <c r="E210" s="533"/>
      <c r="F210" s="532"/>
      <c r="G210" s="532"/>
      <c r="H210" s="532"/>
      <c r="I210" s="532"/>
      <c r="J210" s="532"/>
      <c r="K210" s="532"/>
      <c r="L210" s="532"/>
      <c r="M210" s="532"/>
      <c r="N210" s="532"/>
      <c r="O210" s="532"/>
      <c r="P210" s="532"/>
      <c r="Q210" s="553"/>
      <c r="R210" s="466"/>
      <c r="S210" s="402">
        <f t="shared" si="69"/>
        <v>0</v>
      </c>
      <c r="T210" s="537"/>
      <c r="U210" s="538"/>
      <c r="V210" s="538"/>
      <c r="W210" s="538"/>
      <c r="X210" s="538"/>
      <c r="Y210" s="538"/>
      <c r="Z210" s="538"/>
      <c r="AA210" s="538"/>
      <c r="AB210" s="538"/>
      <c r="AC210" s="538"/>
      <c r="AD210" s="538"/>
      <c r="AE210" s="537"/>
      <c r="AF210" s="510"/>
      <c r="AG210" s="510"/>
      <c r="AH210" s="510"/>
      <c r="AI210" s="510"/>
      <c r="AJ210" s="510"/>
      <c r="AK210" s="510"/>
      <c r="AL210" s="510"/>
      <c r="AM210" s="273"/>
      <c r="AN210" s="273"/>
      <c r="AO210" s="273"/>
      <c r="AP210" s="273"/>
    </row>
    <row r="211" spans="1:43" s="9" customFormat="1" ht="14.4">
      <c r="A211" s="273"/>
      <c r="B211" s="6">
        <v>0</v>
      </c>
      <c r="C211" s="273"/>
      <c r="D211" s="273"/>
      <c r="E211" s="539"/>
      <c r="F211" s="510"/>
      <c r="G211" s="510"/>
      <c r="H211" s="510"/>
      <c r="I211" s="510"/>
      <c r="J211" s="510"/>
      <c r="K211" s="510"/>
      <c r="L211" s="510"/>
      <c r="M211" s="510"/>
      <c r="N211" s="510"/>
      <c r="O211" s="510"/>
      <c r="P211" s="510"/>
      <c r="Q211" s="510"/>
      <c r="R211" s="510"/>
      <c r="S211" s="402">
        <f t="shared" si="69"/>
        <v>0</v>
      </c>
      <c r="T211" s="510"/>
      <c r="U211" s="510"/>
      <c r="V211" s="510"/>
      <c r="W211" s="510"/>
      <c r="X211" s="510"/>
      <c r="Y211" s="510"/>
      <c r="Z211" s="510"/>
      <c r="AA211" s="510"/>
      <c r="AB211" s="510"/>
      <c r="AC211" s="510"/>
      <c r="AD211" s="510"/>
      <c r="AE211" s="510"/>
      <c r="AF211" s="510"/>
      <c r="AG211" s="510"/>
      <c r="AH211" s="510"/>
      <c r="AI211" s="510"/>
      <c r="AJ211" s="510"/>
      <c r="AK211" s="510"/>
      <c r="AL211" s="510"/>
      <c r="AM211" s="273"/>
      <c r="AN211" s="273"/>
      <c r="AO211" s="273"/>
      <c r="AP211" s="273"/>
    </row>
    <row r="212" spans="1:43" s="9" customFormat="1" ht="14.4">
      <c r="B212" s="6">
        <v>0</v>
      </c>
      <c r="E212" s="479"/>
      <c r="F212" s="531"/>
      <c r="G212" s="531"/>
      <c r="H212" s="531"/>
      <c r="I212" s="531"/>
      <c r="J212" s="531"/>
      <c r="K212" s="531"/>
      <c r="L212" s="531"/>
      <c r="M212" s="531"/>
      <c r="N212" s="531"/>
      <c r="O212" s="531"/>
      <c r="P212" s="531"/>
      <c r="Q212" s="531"/>
      <c r="R212" s="378"/>
      <c r="S212" s="402">
        <f t="shared" si="69"/>
        <v>0</v>
      </c>
      <c r="T212" s="531"/>
      <c r="U212" s="531"/>
      <c r="V212" s="531"/>
      <c r="W212" s="378"/>
      <c r="X212" s="378"/>
      <c r="Y212" s="378"/>
      <c r="Z212" s="378"/>
      <c r="AA212" s="378"/>
      <c r="AB212" s="378"/>
      <c r="AC212" s="378"/>
      <c r="AD212" s="378"/>
      <c r="AE212" s="378"/>
      <c r="AF212" s="378"/>
      <c r="AG212" s="378"/>
      <c r="AH212" s="378"/>
      <c r="AI212" s="378"/>
      <c r="AJ212" s="378"/>
      <c r="AK212" s="378"/>
      <c r="AL212" s="378"/>
    </row>
    <row r="213" spans="1:43" s="9" customFormat="1" ht="14.4">
      <c r="B213" s="6">
        <v>0</v>
      </c>
      <c r="D213" s="335"/>
      <c r="E213" s="540"/>
      <c r="F213" s="531"/>
      <c r="G213" s="531"/>
      <c r="H213" s="531"/>
      <c r="I213" s="531"/>
      <c r="J213" s="531"/>
      <c r="K213" s="531"/>
      <c r="L213" s="531"/>
      <c r="M213" s="531"/>
      <c r="N213" s="531"/>
      <c r="O213" s="531"/>
      <c r="P213" s="531"/>
      <c r="Q213" s="531"/>
      <c r="R213" s="378"/>
      <c r="S213" s="402">
        <f t="shared" si="69"/>
        <v>0</v>
      </c>
      <c r="T213" s="531"/>
      <c r="U213" s="531"/>
      <c r="V213" s="531"/>
      <c r="W213" s="378"/>
      <c r="X213" s="378"/>
      <c r="Y213" s="378"/>
      <c r="Z213" s="378"/>
      <c r="AA213" s="378"/>
      <c r="AB213" s="378"/>
      <c r="AC213" s="378"/>
      <c r="AD213" s="378"/>
      <c r="AE213" s="378"/>
      <c r="AF213" s="378"/>
      <c r="AG213" s="378"/>
      <c r="AH213" s="378"/>
      <c r="AI213" s="378"/>
      <c r="AJ213" s="378"/>
      <c r="AK213" s="378"/>
      <c r="AL213" s="378"/>
    </row>
    <row r="214" spans="1:43" s="9" customFormat="1">
      <c r="B214" s="6">
        <v>0</v>
      </c>
      <c r="D214" s="822" t="str">
        <f>D11</f>
        <v>SUMMARY STATEMENT</v>
      </c>
      <c r="E214" s="823"/>
      <c r="F214" s="389"/>
      <c r="G214" s="389"/>
      <c r="H214" s="389"/>
      <c r="I214" s="389"/>
      <c r="J214" s="389"/>
      <c r="K214" s="389"/>
      <c r="L214" s="389"/>
      <c r="M214" s="389"/>
      <c r="N214" s="389"/>
      <c r="O214" s="389"/>
      <c r="P214" s="389"/>
      <c r="Q214" s="389"/>
      <c r="R214" s="378"/>
      <c r="S214" s="402">
        <f t="shared" si="69"/>
        <v>0</v>
      </c>
      <c r="T214" s="390"/>
      <c r="U214" s="390"/>
      <c r="V214" s="390"/>
      <c r="W214" s="460"/>
      <c r="X214" s="460"/>
      <c r="Y214" s="460"/>
      <c r="Z214" s="460"/>
      <c r="AA214" s="460"/>
      <c r="AB214" s="460"/>
      <c r="AC214" s="460"/>
      <c r="AD214" s="460"/>
      <c r="AE214" s="460"/>
      <c r="AF214" s="378"/>
      <c r="AG214" s="378"/>
      <c r="AH214" s="378"/>
      <c r="AI214" s="378"/>
      <c r="AJ214" s="378"/>
      <c r="AK214" s="378"/>
      <c r="AL214" s="378"/>
    </row>
    <row r="215" spans="1:43" s="9" customFormat="1" ht="14.4">
      <c r="B215" s="6">
        <v>0</v>
      </c>
      <c r="D215" s="51"/>
      <c r="E215" s="508"/>
      <c r="F215" s="509"/>
      <c r="G215" s="509"/>
      <c r="H215" s="509"/>
      <c r="I215" s="509"/>
      <c r="J215" s="509"/>
      <c r="K215" s="509"/>
      <c r="L215" s="509"/>
      <c r="M215" s="509"/>
      <c r="N215" s="509"/>
      <c r="O215" s="509"/>
      <c r="P215" s="509"/>
      <c r="Q215" s="509"/>
      <c r="R215" s="378"/>
      <c r="S215" s="402">
        <f t="shared" si="69"/>
        <v>0</v>
      </c>
      <c r="T215" s="509"/>
      <c r="U215" s="509"/>
      <c r="V215" s="509"/>
      <c r="W215" s="509"/>
      <c r="X215" s="509"/>
      <c r="Y215" s="509"/>
      <c r="Z215" s="509"/>
      <c r="AA215" s="509"/>
      <c r="AB215" s="509"/>
      <c r="AC215" s="509"/>
      <c r="AD215" s="509"/>
      <c r="AE215" s="509"/>
      <c r="AF215" s="378"/>
      <c r="AG215" s="378"/>
      <c r="AH215" s="378"/>
      <c r="AI215" s="378"/>
      <c r="AJ215" s="378"/>
      <c r="AK215" s="378"/>
      <c r="AL215" s="378"/>
    </row>
    <row r="216" spans="1:43" s="9" customFormat="1" ht="14.4">
      <c r="A216" s="273"/>
      <c r="B216" s="6" t="s">
        <v>252</v>
      </c>
      <c r="C216" s="273"/>
      <c r="D216" s="191"/>
      <c r="E216" s="479" t="s">
        <v>253</v>
      </c>
      <c r="F216" s="434">
        <v>15859.866</v>
      </c>
      <c r="G216" s="434">
        <v>14486.461000000001</v>
      </c>
      <c r="H216" s="434">
        <v>12751.310000000001</v>
      </c>
      <c r="I216" s="434">
        <v>13767.182000000003</v>
      </c>
      <c r="J216" s="434">
        <v>15778.686000000002</v>
      </c>
      <c r="K216" s="434">
        <v>16948.701000000001</v>
      </c>
      <c r="L216" s="434">
        <v>18472.751</v>
      </c>
      <c r="M216" s="434">
        <v>20853.195000000003</v>
      </c>
      <c r="N216" s="434">
        <v>19277.984</v>
      </c>
      <c r="O216" s="434">
        <v>18662.478999999999</v>
      </c>
      <c r="P216" s="434">
        <v>19765.075000000001</v>
      </c>
      <c r="Q216" s="434">
        <v>28647.612500000003</v>
      </c>
      <c r="R216" s="510"/>
      <c r="S216" s="402" t="str">
        <f t="shared" si="69"/>
        <v>UT100</v>
      </c>
      <c r="T216" s="467">
        <f>F216</f>
        <v>15859.866</v>
      </c>
      <c r="U216" s="467">
        <f t="shared" ref="U216:AE219" si="98">T216+G216</f>
        <v>30346.327000000001</v>
      </c>
      <c r="V216" s="467">
        <f t="shared" si="98"/>
        <v>43097.637000000002</v>
      </c>
      <c r="W216" s="467">
        <f t="shared" si="98"/>
        <v>56864.819000000003</v>
      </c>
      <c r="X216" s="467">
        <f t="shared" si="98"/>
        <v>72643.505000000005</v>
      </c>
      <c r="Y216" s="467">
        <f t="shared" si="98"/>
        <v>89592.206000000006</v>
      </c>
      <c r="Z216" s="467">
        <f t="shared" si="98"/>
        <v>108064.95700000001</v>
      </c>
      <c r="AA216" s="467">
        <f t="shared" si="98"/>
        <v>128918.15200000002</v>
      </c>
      <c r="AB216" s="467">
        <f t="shared" si="98"/>
        <v>148196.13600000003</v>
      </c>
      <c r="AC216" s="467">
        <f t="shared" si="98"/>
        <v>166858.61500000002</v>
      </c>
      <c r="AD216" s="467">
        <f t="shared" si="98"/>
        <v>186623.69000000003</v>
      </c>
      <c r="AE216" s="467">
        <f t="shared" si="98"/>
        <v>215271.30250000005</v>
      </c>
      <c r="AF216" s="510"/>
      <c r="AG216" s="510"/>
      <c r="AH216" s="510"/>
      <c r="AI216" s="510"/>
      <c r="AJ216" s="510"/>
      <c r="AK216" s="510"/>
      <c r="AL216" s="510"/>
      <c r="AM216" s="273"/>
      <c r="AN216" s="273"/>
      <c r="AO216" s="273"/>
      <c r="AP216" s="273"/>
      <c r="AQ216" s="273"/>
    </row>
    <row r="217" spans="1:43" s="9" customFormat="1" ht="14.4">
      <c r="A217" s="273"/>
      <c r="B217" s="6" t="s">
        <v>254</v>
      </c>
      <c r="C217" s="273"/>
      <c r="D217" s="338"/>
      <c r="E217" s="479" t="s">
        <v>255</v>
      </c>
      <c r="F217" s="434">
        <v>526.95000000000005</v>
      </c>
      <c r="G217" s="434">
        <v>930.72</v>
      </c>
      <c r="H217" s="434">
        <v>1390.28</v>
      </c>
      <c r="I217" s="434">
        <v>2893.36</v>
      </c>
      <c r="J217" s="434">
        <v>1562.74</v>
      </c>
      <c r="K217" s="434">
        <v>5515.31</v>
      </c>
      <c r="L217" s="434">
        <v>7262.91</v>
      </c>
      <c r="M217" s="434">
        <v>1215.81</v>
      </c>
      <c r="N217" s="434">
        <v>1126.1600000000001</v>
      </c>
      <c r="O217" s="434">
        <v>858.45</v>
      </c>
      <c r="P217" s="434">
        <v>1123.1300000000001</v>
      </c>
      <c r="Q217" s="434">
        <v>1123.1300000000001</v>
      </c>
      <c r="R217" s="510"/>
      <c r="S217" s="402" t="str">
        <f t="shared" si="69"/>
        <v>UT200</v>
      </c>
      <c r="T217" s="467">
        <f>F217</f>
        <v>526.95000000000005</v>
      </c>
      <c r="U217" s="467">
        <f t="shared" si="98"/>
        <v>1457.67</v>
      </c>
      <c r="V217" s="467">
        <f t="shared" si="98"/>
        <v>2847.95</v>
      </c>
      <c r="W217" s="467">
        <f t="shared" si="98"/>
        <v>5741.3099999999995</v>
      </c>
      <c r="X217" s="467">
        <f t="shared" si="98"/>
        <v>7304.0499999999993</v>
      </c>
      <c r="Y217" s="467">
        <f t="shared" si="98"/>
        <v>12819.36</v>
      </c>
      <c r="Z217" s="467">
        <f t="shared" si="98"/>
        <v>20082.27</v>
      </c>
      <c r="AA217" s="467">
        <f t="shared" si="98"/>
        <v>21298.080000000002</v>
      </c>
      <c r="AB217" s="467">
        <f t="shared" si="98"/>
        <v>22424.240000000002</v>
      </c>
      <c r="AC217" s="467">
        <f t="shared" si="98"/>
        <v>23282.690000000002</v>
      </c>
      <c r="AD217" s="467">
        <f t="shared" si="98"/>
        <v>24405.820000000003</v>
      </c>
      <c r="AE217" s="467">
        <f t="shared" si="98"/>
        <v>25528.950000000004</v>
      </c>
      <c r="AF217" s="510"/>
      <c r="AG217" s="510"/>
      <c r="AH217" s="510"/>
      <c r="AI217" s="510"/>
      <c r="AJ217" s="510"/>
      <c r="AK217" s="510"/>
      <c r="AL217" s="510"/>
      <c r="AM217" s="273"/>
      <c r="AN217" s="273"/>
      <c r="AO217" s="273"/>
      <c r="AP217" s="273"/>
      <c r="AQ217" s="273"/>
    </row>
    <row r="218" spans="1:43" s="9" customFormat="1" ht="14.4">
      <c r="A218" s="273"/>
      <c r="B218" s="6" t="s">
        <v>256</v>
      </c>
      <c r="C218" s="273"/>
      <c r="D218" s="338"/>
      <c r="E218" s="479" t="s">
        <v>257</v>
      </c>
      <c r="F218" s="434">
        <v>5222.2060000000001</v>
      </c>
      <c r="G218" s="434">
        <v>4116.6509999999998</v>
      </c>
      <c r="H218" s="434">
        <v>4523.7830000000004</v>
      </c>
      <c r="I218" s="434">
        <v>4759.4360000000006</v>
      </c>
      <c r="J218" s="434">
        <v>4562.2940000000008</v>
      </c>
      <c r="K218" s="434">
        <v>4758.1820000000007</v>
      </c>
      <c r="L218" s="434">
        <v>3768.1930000000002</v>
      </c>
      <c r="M218" s="434">
        <v>3795.451</v>
      </c>
      <c r="N218" s="434">
        <v>3681.4910000000004</v>
      </c>
      <c r="O218" s="434">
        <v>1958.0440000000001</v>
      </c>
      <c r="P218" s="434">
        <v>2788.8740000000003</v>
      </c>
      <c r="Q218" s="434">
        <v>5577.7480000000005</v>
      </c>
      <c r="R218" s="510"/>
      <c r="S218" s="402" t="str">
        <f t="shared" si="69"/>
        <v>UT300</v>
      </c>
      <c r="T218" s="467">
        <f>F218</f>
        <v>5222.2060000000001</v>
      </c>
      <c r="U218" s="467">
        <f t="shared" si="98"/>
        <v>9338.857</v>
      </c>
      <c r="V218" s="467">
        <f t="shared" si="98"/>
        <v>13862.64</v>
      </c>
      <c r="W218" s="467">
        <f t="shared" si="98"/>
        <v>18622.076000000001</v>
      </c>
      <c r="X218" s="467">
        <f t="shared" si="98"/>
        <v>23184.370000000003</v>
      </c>
      <c r="Y218" s="467">
        <f t="shared" si="98"/>
        <v>27942.552000000003</v>
      </c>
      <c r="Z218" s="467">
        <f t="shared" si="98"/>
        <v>31710.745000000003</v>
      </c>
      <c r="AA218" s="467">
        <f t="shared" si="98"/>
        <v>35506.196000000004</v>
      </c>
      <c r="AB218" s="467">
        <f t="shared" si="98"/>
        <v>39187.687000000005</v>
      </c>
      <c r="AC218" s="467">
        <f t="shared" si="98"/>
        <v>41145.731000000007</v>
      </c>
      <c r="AD218" s="467">
        <f t="shared" si="98"/>
        <v>43934.60500000001</v>
      </c>
      <c r="AE218" s="467">
        <f t="shared" si="98"/>
        <v>49512.35300000001</v>
      </c>
      <c r="AF218" s="510"/>
      <c r="AG218" s="510"/>
      <c r="AH218" s="510"/>
      <c r="AI218" s="510"/>
      <c r="AJ218" s="510"/>
      <c r="AK218" s="510"/>
      <c r="AL218" s="510"/>
      <c r="AM218" s="273"/>
      <c r="AN218" s="273"/>
      <c r="AO218" s="273"/>
      <c r="AP218" s="273"/>
      <c r="AQ218" s="273"/>
    </row>
    <row r="219" spans="1:43" s="9" customFormat="1" ht="14.4">
      <c r="A219" s="273"/>
      <c r="B219" s="6" t="s">
        <v>258</v>
      </c>
      <c r="C219" s="273"/>
      <c r="D219" s="338"/>
      <c r="E219" s="479" t="s">
        <v>259</v>
      </c>
      <c r="F219" s="434">
        <v>0</v>
      </c>
      <c r="G219" s="434">
        <v>0</v>
      </c>
      <c r="H219" s="434">
        <v>0</v>
      </c>
      <c r="I219" s="434">
        <v>0</v>
      </c>
      <c r="J219" s="434">
        <v>0</v>
      </c>
      <c r="K219" s="434">
        <v>0</v>
      </c>
      <c r="L219" s="434">
        <v>0</v>
      </c>
      <c r="M219" s="434">
        <v>0</v>
      </c>
      <c r="N219" s="434">
        <v>0</v>
      </c>
      <c r="O219" s="434">
        <v>0</v>
      </c>
      <c r="P219" s="434">
        <v>0</v>
      </c>
      <c r="Q219" s="434">
        <v>0</v>
      </c>
      <c r="R219" s="510"/>
      <c r="S219" s="402" t="str">
        <f t="shared" si="69"/>
        <v>UT400</v>
      </c>
      <c r="T219" s="467">
        <f>F219</f>
        <v>0</v>
      </c>
      <c r="U219" s="467">
        <f t="shared" si="98"/>
        <v>0</v>
      </c>
      <c r="V219" s="467">
        <f t="shared" si="98"/>
        <v>0</v>
      </c>
      <c r="W219" s="467">
        <f t="shared" si="98"/>
        <v>0</v>
      </c>
      <c r="X219" s="467">
        <f t="shared" si="98"/>
        <v>0</v>
      </c>
      <c r="Y219" s="467">
        <f t="shared" si="98"/>
        <v>0</v>
      </c>
      <c r="Z219" s="467">
        <f t="shared" si="98"/>
        <v>0</v>
      </c>
      <c r="AA219" s="467">
        <f t="shared" si="98"/>
        <v>0</v>
      </c>
      <c r="AB219" s="467">
        <f t="shared" si="98"/>
        <v>0</v>
      </c>
      <c r="AC219" s="467">
        <f t="shared" si="98"/>
        <v>0</v>
      </c>
      <c r="AD219" s="467">
        <f t="shared" si="98"/>
        <v>0</v>
      </c>
      <c r="AE219" s="467">
        <f t="shared" si="98"/>
        <v>0</v>
      </c>
      <c r="AF219" s="510"/>
      <c r="AG219" s="510"/>
      <c r="AH219" s="510"/>
      <c r="AI219" s="510"/>
      <c r="AJ219" s="510"/>
      <c r="AK219" s="510"/>
      <c r="AL219" s="510"/>
      <c r="AM219" s="273"/>
      <c r="AN219" s="273"/>
      <c r="AO219" s="273"/>
      <c r="AP219" s="273"/>
      <c r="AQ219" s="273"/>
    </row>
    <row r="220" spans="1:43" s="9" customFormat="1" ht="14.4">
      <c r="B220" s="6">
        <v>0</v>
      </c>
      <c r="D220" s="343"/>
      <c r="E220" s="541"/>
      <c r="F220" s="525"/>
      <c r="G220" s="525"/>
      <c r="H220" s="525"/>
      <c r="I220" s="525"/>
      <c r="J220" s="525"/>
      <c r="K220" s="525"/>
      <c r="L220" s="525"/>
      <c r="M220" s="525"/>
      <c r="N220" s="525"/>
      <c r="O220" s="525"/>
      <c r="P220" s="525"/>
      <c r="Q220" s="525"/>
      <c r="R220" s="378"/>
      <c r="S220" s="402">
        <f t="shared" si="69"/>
        <v>0</v>
      </c>
      <c r="T220" s="525"/>
      <c r="U220" s="525"/>
      <c r="V220" s="525"/>
      <c r="W220" s="525"/>
      <c r="X220" s="525"/>
      <c r="Y220" s="525"/>
      <c r="Z220" s="525"/>
      <c r="AA220" s="525"/>
      <c r="AB220" s="525"/>
      <c r="AC220" s="525"/>
      <c r="AD220" s="525"/>
      <c r="AE220" s="525"/>
      <c r="AF220" s="378"/>
      <c r="AG220" s="378"/>
      <c r="AH220" s="378"/>
      <c r="AI220" s="378"/>
      <c r="AJ220" s="378"/>
      <c r="AK220" s="378"/>
      <c r="AL220" s="378"/>
    </row>
    <row r="221" spans="1:43" s="9" customFormat="1" ht="14.4">
      <c r="B221" s="6">
        <v>0</v>
      </c>
      <c r="D221" s="349"/>
      <c r="E221" s="542"/>
      <c r="F221" s="543"/>
      <c r="G221" s="543"/>
      <c r="H221" s="543"/>
      <c r="I221" s="543"/>
      <c r="J221" s="543"/>
      <c r="K221" s="543"/>
      <c r="L221" s="543"/>
      <c r="M221" s="543"/>
      <c r="N221" s="543"/>
      <c r="O221" s="543"/>
      <c r="P221" s="543"/>
      <c r="Q221" s="543"/>
      <c r="R221" s="378"/>
      <c r="S221" s="402">
        <f t="shared" si="69"/>
        <v>0</v>
      </c>
      <c r="T221" s="543"/>
      <c r="U221" s="543"/>
      <c r="V221" s="543"/>
      <c r="W221" s="543"/>
      <c r="X221" s="543"/>
      <c r="Y221" s="543"/>
      <c r="Z221" s="543"/>
      <c r="AA221" s="543"/>
      <c r="AB221" s="543"/>
      <c r="AC221" s="543"/>
      <c r="AD221" s="543"/>
      <c r="AE221" s="543"/>
      <c r="AF221" s="378"/>
      <c r="AG221" s="378"/>
      <c r="AH221" s="378"/>
      <c r="AI221" s="378"/>
      <c r="AJ221" s="378"/>
      <c r="AK221" s="378"/>
      <c r="AL221" s="378"/>
    </row>
    <row r="222" spans="1:43" s="95" customFormat="1" ht="14.4">
      <c r="A222" s="98"/>
      <c r="B222" s="97" t="s">
        <v>260</v>
      </c>
      <c r="C222" s="98"/>
      <c r="D222" s="85"/>
      <c r="E222" s="544" t="s">
        <v>261</v>
      </c>
      <c r="F222" s="472">
        <f>SUM(F216:F221)</f>
        <v>21609.021999999997</v>
      </c>
      <c r="G222" s="472">
        <f t="shared" ref="G222:Q222" si="99">SUM(G216:G221)</f>
        <v>19533.832000000002</v>
      </c>
      <c r="H222" s="472">
        <f t="shared" si="99"/>
        <v>18665.373000000003</v>
      </c>
      <c r="I222" s="472">
        <f t="shared" si="99"/>
        <v>21419.978000000003</v>
      </c>
      <c r="J222" s="472">
        <f t="shared" si="99"/>
        <v>21903.720000000005</v>
      </c>
      <c r="K222" s="472">
        <f t="shared" si="99"/>
        <v>27222.193000000003</v>
      </c>
      <c r="L222" s="472">
        <f t="shared" si="99"/>
        <v>29503.853999999999</v>
      </c>
      <c r="M222" s="472">
        <f t="shared" si="99"/>
        <v>25864.456000000006</v>
      </c>
      <c r="N222" s="472">
        <f t="shared" si="99"/>
        <v>24085.635000000002</v>
      </c>
      <c r="O222" s="472">
        <f t="shared" si="99"/>
        <v>21478.973000000002</v>
      </c>
      <c r="P222" s="472">
        <f t="shared" si="99"/>
        <v>23677.079000000002</v>
      </c>
      <c r="Q222" s="472">
        <f t="shared" si="99"/>
        <v>35348.490500000007</v>
      </c>
      <c r="R222" s="418"/>
      <c r="S222" s="419" t="str">
        <f t="shared" ref="S222:S265" si="100">B222</f>
        <v>UT500</v>
      </c>
      <c r="T222" s="516">
        <f>F222</f>
        <v>21609.021999999997</v>
      </c>
      <c r="U222" s="516">
        <f t="shared" ref="U222:AE222" si="101">T222+G222</f>
        <v>41142.853999999999</v>
      </c>
      <c r="V222" s="516">
        <f t="shared" si="101"/>
        <v>59808.226999999999</v>
      </c>
      <c r="W222" s="516">
        <f t="shared" si="101"/>
        <v>81228.205000000002</v>
      </c>
      <c r="X222" s="516">
        <f t="shared" si="101"/>
        <v>103131.925</v>
      </c>
      <c r="Y222" s="516">
        <f t="shared" si="101"/>
        <v>130354.118</v>
      </c>
      <c r="Z222" s="516">
        <f t="shared" si="101"/>
        <v>159857.97200000001</v>
      </c>
      <c r="AA222" s="516">
        <f t="shared" si="101"/>
        <v>185722.42800000001</v>
      </c>
      <c r="AB222" s="516">
        <f t="shared" si="101"/>
        <v>209808.06300000002</v>
      </c>
      <c r="AC222" s="516">
        <f t="shared" si="101"/>
        <v>231287.03600000002</v>
      </c>
      <c r="AD222" s="516">
        <f t="shared" si="101"/>
        <v>254964.11500000002</v>
      </c>
      <c r="AE222" s="516">
        <f t="shared" si="101"/>
        <v>290312.60550000001</v>
      </c>
      <c r="AF222" s="418"/>
      <c r="AG222" s="418"/>
      <c r="AH222" s="418"/>
      <c r="AI222" s="418"/>
      <c r="AJ222" s="418"/>
      <c r="AK222" s="418"/>
      <c r="AL222" s="418"/>
      <c r="AM222" s="98"/>
      <c r="AN222" s="98"/>
      <c r="AO222" s="98"/>
    </row>
    <row r="223" spans="1:43" s="9" customFormat="1" ht="14.4">
      <c r="B223" s="6">
        <v>0</v>
      </c>
      <c r="D223" s="343"/>
      <c r="E223" s="541"/>
      <c r="F223" s="525"/>
      <c r="G223" s="525"/>
      <c r="H223" s="525"/>
      <c r="I223" s="461"/>
      <c r="J223" s="461"/>
      <c r="K223" s="461"/>
      <c r="L223" s="461"/>
      <c r="M223" s="461"/>
      <c r="N223" s="461"/>
      <c r="O223" s="461"/>
      <c r="P223" s="461"/>
      <c r="Q223" s="461"/>
      <c r="R223" s="378"/>
      <c r="S223" s="402">
        <f t="shared" si="100"/>
        <v>0</v>
      </c>
      <c r="T223" s="525"/>
      <c r="U223" s="525"/>
      <c r="V223" s="525"/>
      <c r="W223" s="461"/>
      <c r="X223" s="461"/>
      <c r="Y223" s="461"/>
      <c r="Z223" s="461"/>
      <c r="AA223" s="461"/>
      <c r="AB223" s="461"/>
      <c r="AC223" s="461"/>
      <c r="AD223" s="461"/>
      <c r="AE223" s="461"/>
      <c r="AF223" s="378"/>
      <c r="AG223" s="378"/>
      <c r="AH223" s="378"/>
      <c r="AI223" s="378"/>
      <c r="AJ223" s="378"/>
      <c r="AK223" s="378"/>
      <c r="AL223" s="378"/>
    </row>
    <row r="224" spans="1:43" s="9" customFormat="1" ht="14.4">
      <c r="B224" s="6">
        <v>0</v>
      </c>
      <c r="D224" s="335"/>
      <c r="E224" s="540"/>
      <c r="F224" s="531"/>
      <c r="G224" s="531"/>
      <c r="H224" s="531"/>
      <c r="I224" s="378"/>
      <c r="J224" s="378"/>
      <c r="K224" s="378"/>
      <c r="L224" s="378"/>
      <c r="M224" s="378"/>
      <c r="N224" s="378"/>
      <c r="O224" s="378"/>
      <c r="P224" s="378"/>
      <c r="Q224" s="378"/>
      <c r="R224" s="378"/>
      <c r="S224" s="402">
        <f t="shared" si="100"/>
        <v>0</v>
      </c>
      <c r="T224" s="531"/>
      <c r="U224" s="531"/>
      <c r="V224" s="531"/>
      <c r="W224" s="378"/>
      <c r="X224" s="378"/>
      <c r="Y224" s="378"/>
      <c r="Z224" s="378"/>
      <c r="AA224" s="378"/>
      <c r="AB224" s="378"/>
      <c r="AC224" s="378"/>
      <c r="AD224" s="378"/>
      <c r="AE224" s="378"/>
      <c r="AF224" s="378"/>
      <c r="AG224" s="378"/>
      <c r="AH224" s="378"/>
      <c r="AI224" s="378"/>
      <c r="AJ224" s="378"/>
      <c r="AK224" s="378"/>
      <c r="AL224" s="378"/>
    </row>
    <row r="225" spans="2:38" s="9" customFormat="1">
      <c r="B225" s="6">
        <v>0</v>
      </c>
      <c r="E225" s="378"/>
      <c r="F225" s="378"/>
      <c r="G225" s="378"/>
      <c r="H225" s="378"/>
      <c r="I225" s="378"/>
      <c r="J225" s="378"/>
      <c r="K225" s="378"/>
      <c r="L225" s="378"/>
      <c r="M225" s="378"/>
      <c r="N225" s="378"/>
      <c r="O225" s="378"/>
      <c r="P225" s="378"/>
      <c r="Q225" s="378"/>
      <c r="R225" s="378"/>
      <c r="S225" s="402">
        <f t="shared" si="100"/>
        <v>0</v>
      </c>
      <c r="T225" s="378"/>
      <c r="U225" s="378"/>
      <c r="V225" s="378"/>
      <c r="W225" s="378"/>
      <c r="X225" s="378"/>
      <c r="Y225" s="378"/>
      <c r="Z225" s="378"/>
      <c r="AA225" s="378"/>
      <c r="AB225" s="378"/>
      <c r="AC225" s="378"/>
      <c r="AD225" s="378"/>
      <c r="AE225" s="378"/>
      <c r="AF225" s="378"/>
      <c r="AG225" s="378"/>
      <c r="AH225" s="378"/>
      <c r="AI225" s="378"/>
      <c r="AJ225" s="378"/>
      <c r="AK225" s="378"/>
      <c r="AL225" s="378"/>
    </row>
    <row r="226" spans="2:38" s="9" customFormat="1">
      <c r="B226" s="6">
        <v>0</v>
      </c>
      <c r="E226" s="378"/>
      <c r="F226" s="378"/>
      <c r="G226" s="378"/>
      <c r="H226" s="378"/>
      <c r="I226" s="378"/>
      <c r="J226" s="378"/>
      <c r="K226" s="378"/>
      <c r="L226" s="378"/>
      <c r="M226" s="378"/>
      <c r="N226" s="378"/>
      <c r="O226" s="378"/>
      <c r="P226" s="378"/>
      <c r="Q226" s="378"/>
      <c r="R226" s="378"/>
      <c r="S226" s="402">
        <f t="shared" si="100"/>
        <v>0</v>
      </c>
      <c r="T226" s="378"/>
      <c r="U226" s="378"/>
      <c r="V226" s="378"/>
      <c r="W226" s="378"/>
      <c r="X226" s="378"/>
      <c r="Y226" s="378"/>
      <c r="Z226" s="378"/>
      <c r="AA226" s="378"/>
      <c r="AB226" s="378"/>
      <c r="AC226" s="378"/>
      <c r="AD226" s="378"/>
      <c r="AE226" s="378"/>
      <c r="AF226" s="378"/>
      <c r="AG226" s="378"/>
      <c r="AH226" s="378"/>
      <c r="AI226" s="378"/>
      <c r="AJ226" s="378"/>
      <c r="AK226" s="378"/>
      <c r="AL226" s="378"/>
    </row>
    <row r="227" spans="2:38" s="9" customFormat="1">
      <c r="B227" s="6">
        <v>0</v>
      </c>
      <c r="E227" s="378"/>
      <c r="F227" s="378"/>
      <c r="G227" s="378"/>
      <c r="H227" s="378"/>
      <c r="I227" s="378"/>
      <c r="J227" s="378"/>
      <c r="K227" s="378"/>
      <c r="L227" s="378"/>
      <c r="M227" s="378"/>
      <c r="N227" s="378"/>
      <c r="O227" s="378"/>
      <c r="P227" s="378"/>
      <c r="Q227" s="378"/>
      <c r="R227" s="378"/>
      <c r="S227" s="402">
        <f t="shared" si="100"/>
        <v>0</v>
      </c>
      <c r="T227" s="378"/>
      <c r="U227" s="378"/>
      <c r="V227" s="378"/>
      <c r="W227" s="378"/>
      <c r="X227" s="378"/>
      <c r="Y227" s="378"/>
      <c r="Z227" s="378"/>
      <c r="AA227" s="378"/>
      <c r="AB227" s="378"/>
      <c r="AC227" s="378"/>
      <c r="AD227" s="378"/>
      <c r="AE227" s="378"/>
      <c r="AF227" s="378"/>
      <c r="AG227" s="378"/>
      <c r="AH227" s="378"/>
      <c r="AI227" s="378"/>
      <c r="AJ227" s="378"/>
      <c r="AK227" s="378"/>
      <c r="AL227" s="378"/>
    </row>
    <row r="228" spans="2:38" s="9" customFormat="1">
      <c r="B228" s="6">
        <v>0</v>
      </c>
      <c r="E228" s="378"/>
      <c r="F228" s="378"/>
      <c r="G228" s="378"/>
      <c r="H228" s="378"/>
      <c r="I228" s="378"/>
      <c r="J228" s="378"/>
      <c r="K228" s="378"/>
      <c r="L228" s="378"/>
      <c r="M228" s="378"/>
      <c r="N228" s="378"/>
      <c r="O228" s="378"/>
      <c r="P228" s="378"/>
      <c r="Q228" s="378"/>
      <c r="R228" s="378"/>
      <c r="S228" s="402">
        <f t="shared" si="100"/>
        <v>0</v>
      </c>
      <c r="T228" s="378"/>
      <c r="U228" s="378"/>
      <c r="V228" s="378"/>
      <c r="W228" s="378"/>
      <c r="X228" s="378"/>
      <c r="Y228" s="378"/>
      <c r="Z228" s="378"/>
      <c r="AA228" s="378"/>
      <c r="AB228" s="378"/>
      <c r="AC228" s="378"/>
      <c r="AD228" s="378"/>
      <c r="AE228" s="378"/>
      <c r="AF228" s="378"/>
      <c r="AG228" s="378"/>
      <c r="AH228" s="378"/>
      <c r="AI228" s="378"/>
      <c r="AJ228" s="378"/>
      <c r="AK228" s="378"/>
      <c r="AL228" s="378"/>
    </row>
    <row r="229" spans="2:38" s="9" customFormat="1">
      <c r="B229" s="6">
        <v>0</v>
      </c>
      <c r="E229" s="378"/>
      <c r="F229" s="378"/>
      <c r="G229" s="378"/>
      <c r="H229" s="378"/>
      <c r="I229" s="378"/>
      <c r="J229" s="378"/>
      <c r="K229" s="378"/>
      <c r="L229" s="378"/>
      <c r="M229" s="378"/>
      <c r="N229" s="378"/>
      <c r="O229" s="378"/>
      <c r="P229" s="378"/>
      <c r="Q229" s="378"/>
      <c r="R229" s="378"/>
      <c r="S229" s="402">
        <f t="shared" si="100"/>
        <v>0</v>
      </c>
      <c r="T229" s="378"/>
      <c r="U229" s="378"/>
      <c r="V229" s="378"/>
      <c r="W229" s="378"/>
      <c r="X229" s="378"/>
      <c r="Y229" s="378"/>
      <c r="Z229" s="378"/>
      <c r="AA229" s="378"/>
      <c r="AB229" s="378"/>
      <c r="AC229" s="378"/>
      <c r="AD229" s="378"/>
      <c r="AE229" s="378"/>
      <c r="AF229" s="378"/>
      <c r="AG229" s="378"/>
      <c r="AH229" s="378"/>
      <c r="AI229" s="378"/>
      <c r="AJ229" s="378"/>
      <c r="AK229" s="378"/>
      <c r="AL229" s="378"/>
    </row>
    <row r="230" spans="2:38" s="9" customFormat="1">
      <c r="B230" s="6">
        <v>0</v>
      </c>
      <c r="E230" s="378"/>
      <c r="F230" s="378"/>
      <c r="G230" s="378"/>
      <c r="H230" s="378"/>
      <c r="I230" s="378"/>
      <c r="J230" s="378"/>
      <c r="K230" s="378"/>
      <c r="L230" s="378"/>
      <c r="M230" s="378"/>
      <c r="N230" s="378"/>
      <c r="O230" s="378"/>
      <c r="P230" s="378"/>
      <c r="Q230" s="378"/>
      <c r="R230" s="378"/>
      <c r="S230" s="402">
        <f t="shared" si="100"/>
        <v>0</v>
      </c>
      <c r="T230" s="378"/>
      <c r="U230" s="378"/>
      <c r="V230" s="378"/>
      <c r="W230" s="378"/>
      <c r="X230" s="378"/>
      <c r="Y230" s="378"/>
      <c r="Z230" s="378"/>
      <c r="AA230" s="378"/>
      <c r="AB230" s="378"/>
      <c r="AC230" s="378"/>
      <c r="AD230" s="378"/>
      <c r="AE230" s="378"/>
      <c r="AF230" s="378"/>
      <c r="AG230" s="378"/>
      <c r="AH230" s="378"/>
      <c r="AI230" s="378"/>
      <c r="AJ230" s="378"/>
      <c r="AK230" s="378"/>
      <c r="AL230" s="378"/>
    </row>
    <row r="231" spans="2:38" s="9" customFormat="1">
      <c r="B231" s="6">
        <v>0</v>
      </c>
      <c r="E231" s="378"/>
      <c r="F231" s="378"/>
      <c r="G231" s="378"/>
      <c r="H231" s="378"/>
      <c r="I231" s="378"/>
      <c r="J231" s="378"/>
      <c r="K231" s="378"/>
      <c r="L231" s="378"/>
      <c r="M231" s="378"/>
      <c r="N231" s="378"/>
      <c r="O231" s="378"/>
      <c r="P231" s="378"/>
      <c r="Q231" s="378"/>
      <c r="R231" s="378"/>
      <c r="S231" s="402">
        <f t="shared" si="100"/>
        <v>0</v>
      </c>
      <c r="T231" s="378"/>
      <c r="U231" s="378"/>
      <c r="V231" s="378"/>
      <c r="W231" s="378"/>
      <c r="X231" s="378"/>
      <c r="Y231" s="378"/>
      <c r="Z231" s="378"/>
      <c r="AA231" s="378"/>
      <c r="AB231" s="378"/>
      <c r="AC231" s="378"/>
      <c r="AD231" s="378"/>
      <c r="AE231" s="378"/>
      <c r="AF231" s="378"/>
      <c r="AG231" s="378"/>
      <c r="AH231" s="378"/>
      <c r="AI231" s="378"/>
      <c r="AJ231" s="378"/>
      <c r="AK231" s="378"/>
      <c r="AL231" s="378"/>
    </row>
    <row r="232" spans="2:38" s="9" customFormat="1">
      <c r="B232" s="6">
        <v>0</v>
      </c>
      <c r="E232" s="378"/>
      <c r="F232" s="378"/>
      <c r="G232" s="378"/>
      <c r="H232" s="378"/>
      <c r="I232" s="378"/>
      <c r="J232" s="378"/>
      <c r="K232" s="378"/>
      <c r="L232" s="378"/>
      <c r="M232" s="378"/>
      <c r="N232" s="378"/>
      <c r="O232" s="378"/>
      <c r="P232" s="378"/>
      <c r="Q232" s="378"/>
      <c r="R232" s="378"/>
      <c r="S232" s="402">
        <f t="shared" si="100"/>
        <v>0</v>
      </c>
      <c r="T232" s="378"/>
      <c r="U232" s="378"/>
      <c r="V232" s="378"/>
      <c r="W232" s="378"/>
      <c r="X232" s="378"/>
      <c r="Y232" s="378"/>
      <c r="Z232" s="378"/>
      <c r="AA232" s="378"/>
      <c r="AB232" s="378"/>
      <c r="AC232" s="378"/>
      <c r="AD232" s="378"/>
      <c r="AE232" s="378"/>
      <c r="AF232" s="378"/>
      <c r="AG232" s="378"/>
      <c r="AH232" s="378"/>
      <c r="AI232" s="378"/>
      <c r="AJ232" s="378"/>
      <c r="AK232" s="378"/>
      <c r="AL232" s="378"/>
    </row>
    <row r="233" spans="2:38" s="9" customFormat="1">
      <c r="B233" s="6">
        <v>0</v>
      </c>
      <c r="E233" s="378"/>
      <c r="F233" s="378"/>
      <c r="G233" s="378"/>
      <c r="H233" s="378"/>
      <c r="I233" s="378"/>
      <c r="J233" s="378"/>
      <c r="K233" s="378"/>
      <c r="L233" s="378"/>
      <c r="M233" s="378"/>
      <c r="N233" s="378"/>
      <c r="O233" s="378"/>
      <c r="P233" s="378"/>
      <c r="Q233" s="378"/>
      <c r="R233" s="378"/>
      <c r="S233" s="402">
        <f t="shared" si="100"/>
        <v>0</v>
      </c>
      <c r="T233" s="378"/>
      <c r="U233" s="378"/>
      <c r="V233" s="378"/>
      <c r="W233" s="378"/>
      <c r="X233" s="378"/>
      <c r="Y233" s="378"/>
      <c r="Z233" s="378"/>
      <c r="AA233" s="378"/>
      <c r="AB233" s="378"/>
      <c r="AC233" s="378"/>
      <c r="AD233" s="378"/>
      <c r="AE233" s="378"/>
      <c r="AF233" s="378"/>
      <c r="AG233" s="378"/>
      <c r="AH233" s="378"/>
      <c r="AI233" s="378"/>
      <c r="AJ233" s="378"/>
      <c r="AK233" s="378"/>
      <c r="AL233" s="378"/>
    </row>
    <row r="234" spans="2:38" s="9" customFormat="1">
      <c r="B234" s="6">
        <v>0</v>
      </c>
      <c r="E234" s="378"/>
      <c r="F234" s="378"/>
      <c r="G234" s="378"/>
      <c r="H234" s="378"/>
      <c r="I234" s="378"/>
      <c r="J234" s="378"/>
      <c r="K234" s="378"/>
      <c r="L234" s="378"/>
      <c r="M234" s="378"/>
      <c r="N234" s="378"/>
      <c r="O234" s="378"/>
      <c r="P234" s="378"/>
      <c r="Q234" s="378"/>
      <c r="R234" s="378"/>
      <c r="S234" s="402">
        <f t="shared" si="100"/>
        <v>0</v>
      </c>
      <c r="T234" s="378"/>
      <c r="U234" s="378"/>
      <c r="V234" s="378"/>
      <c r="W234" s="378"/>
      <c r="X234" s="378"/>
      <c r="Y234" s="378"/>
      <c r="Z234" s="378"/>
      <c r="AA234" s="378"/>
      <c r="AB234" s="378"/>
      <c r="AC234" s="378"/>
      <c r="AD234" s="378"/>
      <c r="AE234" s="378"/>
      <c r="AF234" s="378"/>
      <c r="AG234" s="378"/>
      <c r="AH234" s="378"/>
      <c r="AI234" s="378"/>
      <c r="AJ234" s="378"/>
      <c r="AK234" s="378"/>
      <c r="AL234" s="378"/>
    </row>
    <row r="235" spans="2:38" s="9" customFormat="1">
      <c r="B235" s="6">
        <v>0</v>
      </c>
      <c r="E235" s="378"/>
      <c r="F235" s="378"/>
      <c r="G235" s="378"/>
      <c r="H235" s="378"/>
      <c r="I235" s="378"/>
      <c r="J235" s="378"/>
      <c r="K235" s="378"/>
      <c r="L235" s="378"/>
      <c r="M235" s="378"/>
      <c r="N235" s="378"/>
      <c r="O235" s="378"/>
      <c r="P235" s="378"/>
      <c r="Q235" s="378"/>
      <c r="R235" s="378"/>
      <c r="S235" s="402">
        <f t="shared" si="100"/>
        <v>0</v>
      </c>
      <c r="T235" s="378"/>
      <c r="U235" s="378"/>
      <c r="V235" s="378"/>
      <c r="W235" s="378"/>
      <c r="X235" s="378"/>
      <c r="Y235" s="378"/>
      <c r="Z235" s="378"/>
      <c r="AA235" s="378"/>
      <c r="AB235" s="378"/>
      <c r="AC235" s="378"/>
      <c r="AD235" s="378"/>
      <c r="AE235" s="378"/>
      <c r="AF235" s="378"/>
      <c r="AG235" s="378"/>
      <c r="AH235" s="378"/>
      <c r="AI235" s="378"/>
      <c r="AJ235" s="378"/>
      <c r="AK235" s="378"/>
      <c r="AL235" s="378"/>
    </row>
    <row r="236" spans="2:38" s="9" customFormat="1">
      <c r="B236" s="6">
        <v>0</v>
      </c>
      <c r="E236" s="378"/>
      <c r="F236" s="378"/>
      <c r="G236" s="378"/>
      <c r="H236" s="378"/>
      <c r="I236" s="378"/>
      <c r="J236" s="378"/>
      <c r="K236" s="378"/>
      <c r="L236" s="378"/>
      <c r="M236" s="378"/>
      <c r="N236" s="378"/>
      <c r="O236" s="378"/>
      <c r="P236" s="378"/>
      <c r="Q236" s="378"/>
      <c r="R236" s="378"/>
      <c r="S236" s="402">
        <f t="shared" si="100"/>
        <v>0</v>
      </c>
      <c r="T236" s="378"/>
      <c r="U236" s="378"/>
      <c r="V236" s="378"/>
      <c r="W236" s="378"/>
      <c r="X236" s="378"/>
      <c r="Y236" s="378"/>
      <c r="Z236" s="378"/>
      <c r="AA236" s="378"/>
      <c r="AB236" s="378"/>
      <c r="AC236" s="378"/>
      <c r="AD236" s="378"/>
      <c r="AE236" s="378"/>
      <c r="AF236" s="378"/>
      <c r="AG236" s="378"/>
      <c r="AH236" s="378"/>
      <c r="AI236" s="378"/>
      <c r="AJ236" s="378"/>
      <c r="AK236" s="378"/>
      <c r="AL236" s="378"/>
    </row>
    <row r="237" spans="2:38" s="9" customFormat="1">
      <c r="B237" s="6">
        <v>0</v>
      </c>
      <c r="E237" s="378"/>
      <c r="F237" s="378"/>
      <c r="G237" s="378"/>
      <c r="H237" s="378"/>
      <c r="I237" s="378"/>
      <c r="J237" s="378"/>
      <c r="K237" s="378"/>
      <c r="L237" s="378"/>
      <c r="M237" s="378"/>
      <c r="N237" s="378"/>
      <c r="O237" s="378"/>
      <c r="P237" s="378"/>
      <c r="Q237" s="378"/>
      <c r="R237" s="378"/>
      <c r="S237" s="402">
        <f t="shared" si="100"/>
        <v>0</v>
      </c>
      <c r="T237" s="378"/>
      <c r="U237" s="378"/>
      <c r="V237" s="378"/>
      <c r="W237" s="378"/>
      <c r="X237" s="378"/>
      <c r="Y237" s="378"/>
      <c r="Z237" s="378"/>
      <c r="AA237" s="378"/>
      <c r="AB237" s="378"/>
      <c r="AC237" s="378"/>
      <c r="AD237" s="378"/>
      <c r="AE237" s="378"/>
      <c r="AF237" s="378"/>
      <c r="AG237" s="378"/>
      <c r="AH237" s="378"/>
      <c r="AI237" s="378"/>
      <c r="AJ237" s="378"/>
      <c r="AK237" s="378"/>
      <c r="AL237" s="378"/>
    </row>
    <row r="238" spans="2:38" s="9" customFormat="1">
      <c r="B238" s="6">
        <v>0</v>
      </c>
      <c r="E238" s="378"/>
      <c r="F238" s="378"/>
      <c r="G238" s="378"/>
      <c r="H238" s="378"/>
      <c r="I238" s="378"/>
      <c r="J238" s="378"/>
      <c r="K238" s="378"/>
      <c r="L238" s="378"/>
      <c r="M238" s="378"/>
      <c r="N238" s="378"/>
      <c r="O238" s="378"/>
      <c r="P238" s="378"/>
      <c r="Q238" s="378"/>
      <c r="R238" s="378"/>
      <c r="S238" s="402">
        <f t="shared" si="100"/>
        <v>0</v>
      </c>
      <c r="T238" s="378"/>
      <c r="U238" s="378"/>
      <c r="V238" s="378"/>
      <c r="W238" s="378"/>
      <c r="X238" s="378"/>
      <c r="Y238" s="378"/>
      <c r="Z238" s="378"/>
      <c r="AA238" s="378"/>
      <c r="AB238" s="378"/>
      <c r="AC238" s="378"/>
      <c r="AD238" s="378"/>
      <c r="AE238" s="378"/>
      <c r="AF238" s="378"/>
      <c r="AG238" s="378"/>
      <c r="AH238" s="378"/>
      <c r="AI238" s="378"/>
      <c r="AJ238" s="378"/>
      <c r="AK238" s="378"/>
      <c r="AL238" s="378"/>
    </row>
    <row r="239" spans="2:38" s="9" customFormat="1">
      <c r="B239" s="7"/>
      <c r="E239" s="378"/>
      <c r="F239" s="378"/>
      <c r="G239" s="378"/>
      <c r="H239" s="378"/>
      <c r="I239" s="378"/>
      <c r="J239" s="378"/>
      <c r="K239" s="378"/>
      <c r="L239" s="378"/>
      <c r="M239" s="378"/>
      <c r="N239" s="378"/>
      <c r="O239" s="378"/>
      <c r="P239" s="378"/>
      <c r="Q239" s="378"/>
      <c r="R239" s="378"/>
      <c r="S239" s="402">
        <f t="shared" si="100"/>
        <v>0</v>
      </c>
      <c r="T239" s="378"/>
      <c r="U239" s="378"/>
      <c r="V239" s="378"/>
      <c r="W239" s="378"/>
      <c r="X239" s="378"/>
      <c r="Y239" s="378"/>
      <c r="Z239" s="378"/>
      <c r="AA239" s="378"/>
      <c r="AB239" s="378"/>
      <c r="AC239" s="378"/>
      <c r="AD239" s="378"/>
      <c r="AE239" s="378"/>
      <c r="AF239" s="378"/>
      <c r="AG239" s="378"/>
      <c r="AH239" s="378"/>
      <c r="AI239" s="378"/>
      <c r="AJ239" s="378"/>
      <c r="AK239" s="378"/>
      <c r="AL239" s="378"/>
    </row>
    <row r="240" spans="2:38" s="9" customFormat="1">
      <c r="B240" s="7"/>
      <c r="E240" s="378"/>
      <c r="F240" s="378"/>
      <c r="G240" s="378"/>
      <c r="H240" s="378"/>
      <c r="I240" s="378"/>
      <c r="J240" s="378"/>
      <c r="K240" s="378"/>
      <c r="L240" s="378"/>
      <c r="M240" s="378"/>
      <c r="N240" s="378"/>
      <c r="O240" s="378"/>
      <c r="P240" s="378"/>
      <c r="Q240" s="378"/>
      <c r="R240" s="378"/>
      <c r="S240" s="402">
        <f t="shared" si="100"/>
        <v>0</v>
      </c>
      <c r="T240" s="378"/>
      <c r="U240" s="378"/>
      <c r="V240" s="378"/>
      <c r="W240" s="378"/>
      <c r="X240" s="378"/>
      <c r="Y240" s="378"/>
      <c r="Z240" s="378"/>
      <c r="AA240" s="378"/>
      <c r="AB240" s="378"/>
      <c r="AC240" s="378"/>
      <c r="AD240" s="378"/>
      <c r="AE240" s="378"/>
      <c r="AF240" s="378"/>
      <c r="AG240" s="378"/>
      <c r="AH240" s="378"/>
      <c r="AI240" s="378"/>
      <c r="AJ240" s="378"/>
      <c r="AK240" s="378"/>
      <c r="AL240" s="378"/>
    </row>
    <row r="241" spans="2:38" s="9" customFormat="1">
      <c r="B241" s="7"/>
      <c r="E241" s="378"/>
      <c r="F241" s="378"/>
      <c r="G241" s="378"/>
      <c r="H241" s="378"/>
      <c r="I241" s="378"/>
      <c r="J241" s="378"/>
      <c r="K241" s="378"/>
      <c r="L241" s="378"/>
      <c r="M241" s="378"/>
      <c r="N241" s="378"/>
      <c r="O241" s="378"/>
      <c r="P241" s="378"/>
      <c r="Q241" s="378"/>
      <c r="R241" s="378"/>
      <c r="S241" s="402">
        <f t="shared" si="100"/>
        <v>0</v>
      </c>
      <c r="T241" s="378"/>
      <c r="U241" s="378"/>
      <c r="V241" s="378"/>
      <c r="W241" s="378"/>
      <c r="X241" s="378"/>
      <c r="Y241" s="378"/>
      <c r="Z241" s="378"/>
      <c r="AA241" s="378"/>
      <c r="AB241" s="378"/>
      <c r="AC241" s="378"/>
      <c r="AD241" s="378"/>
      <c r="AE241" s="378"/>
      <c r="AF241" s="378"/>
      <c r="AG241" s="378"/>
      <c r="AH241" s="378"/>
      <c r="AI241" s="378"/>
      <c r="AJ241" s="378"/>
      <c r="AK241" s="378"/>
      <c r="AL241" s="378"/>
    </row>
    <row r="242" spans="2:38" s="9" customFormat="1">
      <c r="B242" s="7"/>
      <c r="E242" s="378"/>
      <c r="F242" s="378"/>
      <c r="G242" s="378"/>
      <c r="H242" s="378"/>
      <c r="I242" s="378"/>
      <c r="J242" s="378"/>
      <c r="K242" s="378"/>
      <c r="L242" s="378"/>
      <c r="M242" s="378"/>
      <c r="N242" s="378"/>
      <c r="O242" s="378"/>
      <c r="P242" s="378"/>
      <c r="Q242" s="378"/>
      <c r="R242" s="378"/>
      <c r="S242" s="402">
        <f t="shared" si="100"/>
        <v>0</v>
      </c>
      <c r="T242" s="378"/>
      <c r="U242" s="378"/>
      <c r="V242" s="378"/>
      <c r="W242" s="378"/>
      <c r="X242" s="378"/>
      <c r="Y242" s="378"/>
      <c r="Z242" s="378"/>
      <c r="AA242" s="378"/>
      <c r="AB242" s="378"/>
      <c r="AC242" s="378"/>
      <c r="AD242" s="378"/>
      <c r="AE242" s="378"/>
      <c r="AF242" s="378"/>
      <c r="AG242" s="378"/>
      <c r="AH242" s="378"/>
      <c r="AI242" s="378"/>
      <c r="AJ242" s="378"/>
      <c r="AK242" s="378"/>
      <c r="AL242" s="378"/>
    </row>
    <row r="243" spans="2:38" s="9" customFormat="1">
      <c r="B243" s="7"/>
      <c r="E243" s="378"/>
      <c r="F243" s="378"/>
      <c r="G243" s="378"/>
      <c r="H243" s="378"/>
      <c r="I243" s="378"/>
      <c r="J243" s="378"/>
      <c r="K243" s="378"/>
      <c r="L243" s="378"/>
      <c r="M243" s="378"/>
      <c r="N243" s="378"/>
      <c r="O243" s="378"/>
      <c r="P243" s="378"/>
      <c r="Q243" s="378"/>
      <c r="R243" s="378"/>
      <c r="S243" s="402">
        <f t="shared" si="100"/>
        <v>0</v>
      </c>
      <c r="T243" s="378"/>
      <c r="U243" s="378"/>
      <c r="V243" s="378"/>
      <c r="W243" s="378"/>
      <c r="X243" s="378"/>
      <c r="Y243" s="378"/>
      <c r="Z243" s="378"/>
      <c r="AA243" s="378"/>
      <c r="AB243" s="378"/>
      <c r="AC243" s="378"/>
      <c r="AD243" s="378"/>
      <c r="AE243" s="378"/>
      <c r="AF243" s="378"/>
      <c r="AG243" s="378"/>
      <c r="AH243" s="378"/>
      <c r="AI243" s="378"/>
      <c r="AJ243" s="378"/>
      <c r="AK243" s="378"/>
      <c r="AL243" s="378"/>
    </row>
    <row r="244" spans="2:38" s="9" customFormat="1">
      <c r="B244" s="7"/>
      <c r="E244" s="378"/>
      <c r="F244" s="378"/>
      <c r="G244" s="378"/>
      <c r="H244" s="378"/>
      <c r="I244" s="378"/>
      <c r="J244" s="378"/>
      <c r="K244" s="378"/>
      <c r="L244" s="378"/>
      <c r="M244" s="378"/>
      <c r="N244" s="378"/>
      <c r="O244" s="378"/>
      <c r="P244" s="378"/>
      <c r="Q244" s="378"/>
      <c r="R244" s="378"/>
      <c r="S244" s="402">
        <f t="shared" si="100"/>
        <v>0</v>
      </c>
      <c r="T244" s="378"/>
      <c r="U244" s="378"/>
      <c r="V244" s="378"/>
      <c r="W244" s="378"/>
      <c r="X244" s="378"/>
      <c r="Y244" s="378"/>
      <c r="Z244" s="378"/>
      <c r="AA244" s="378"/>
      <c r="AB244" s="378"/>
      <c r="AC244" s="378"/>
      <c r="AD244" s="378"/>
      <c r="AE244" s="378"/>
      <c r="AF244" s="378"/>
      <c r="AG244" s="378"/>
      <c r="AH244" s="378"/>
      <c r="AI244" s="378"/>
      <c r="AJ244" s="378"/>
      <c r="AK244" s="378"/>
      <c r="AL244" s="378"/>
    </row>
    <row r="245" spans="2:38" s="9" customFormat="1">
      <c r="B245" s="7"/>
      <c r="E245" s="378"/>
      <c r="F245" s="378"/>
      <c r="G245" s="378"/>
      <c r="H245" s="378"/>
      <c r="I245" s="378"/>
      <c r="J245" s="378"/>
      <c r="K245" s="378"/>
      <c r="L245" s="378"/>
      <c r="M245" s="378"/>
      <c r="N245" s="378"/>
      <c r="O245" s="378"/>
      <c r="P245" s="378"/>
      <c r="Q245" s="378"/>
      <c r="R245" s="378"/>
      <c r="S245" s="402">
        <f t="shared" si="100"/>
        <v>0</v>
      </c>
      <c r="T245" s="378"/>
      <c r="U245" s="378"/>
      <c r="V245" s="378"/>
      <c r="W245" s="378"/>
      <c r="X245" s="378"/>
      <c r="Y245" s="378"/>
      <c r="Z245" s="378"/>
      <c r="AA245" s="378"/>
      <c r="AB245" s="378"/>
      <c r="AC245" s="378"/>
      <c r="AD245" s="378"/>
      <c r="AE245" s="378"/>
      <c r="AF245" s="378"/>
      <c r="AG245" s="378"/>
      <c r="AH245" s="378"/>
      <c r="AI245" s="378"/>
      <c r="AJ245" s="378"/>
      <c r="AK245" s="378"/>
      <c r="AL245" s="378"/>
    </row>
    <row r="246" spans="2:38" s="9" customFormat="1">
      <c r="B246" s="7"/>
      <c r="E246" s="378"/>
      <c r="F246" s="378"/>
      <c r="G246" s="378"/>
      <c r="H246" s="378"/>
      <c r="I246" s="378"/>
      <c r="J246" s="378"/>
      <c r="K246" s="378"/>
      <c r="L246" s="378"/>
      <c r="M246" s="378"/>
      <c r="N246" s="378"/>
      <c r="O246" s="378"/>
      <c r="P246" s="378"/>
      <c r="Q246" s="378"/>
      <c r="R246" s="378"/>
      <c r="S246" s="402">
        <f t="shared" si="100"/>
        <v>0</v>
      </c>
      <c r="T246" s="378"/>
      <c r="U246" s="378"/>
      <c r="V246" s="378"/>
      <c r="W246" s="378"/>
      <c r="X246" s="378"/>
      <c r="Y246" s="378"/>
      <c r="Z246" s="378"/>
      <c r="AA246" s="378"/>
      <c r="AB246" s="378"/>
      <c r="AC246" s="378"/>
      <c r="AD246" s="378"/>
      <c r="AE246" s="378"/>
      <c r="AF246" s="378"/>
      <c r="AG246" s="378"/>
      <c r="AH246" s="378"/>
      <c r="AI246" s="378"/>
      <c r="AJ246" s="378"/>
      <c r="AK246" s="378"/>
      <c r="AL246" s="378"/>
    </row>
    <row r="247" spans="2:38" s="9" customFormat="1">
      <c r="B247" s="7"/>
      <c r="E247" s="378"/>
      <c r="F247" s="378"/>
      <c r="G247" s="378"/>
      <c r="H247" s="378"/>
      <c r="I247" s="378"/>
      <c r="J247" s="378"/>
      <c r="K247" s="378"/>
      <c r="L247" s="378"/>
      <c r="M247" s="378"/>
      <c r="N247" s="378"/>
      <c r="O247" s="378"/>
      <c r="P247" s="378"/>
      <c r="Q247" s="378"/>
      <c r="R247" s="378"/>
      <c r="S247" s="402">
        <f t="shared" si="100"/>
        <v>0</v>
      </c>
      <c r="T247" s="378"/>
      <c r="U247" s="378"/>
      <c r="V247" s="378"/>
      <c r="W247" s="378"/>
      <c r="X247" s="378"/>
      <c r="Y247" s="378"/>
      <c r="Z247" s="378"/>
      <c r="AA247" s="378"/>
      <c r="AB247" s="378"/>
      <c r="AC247" s="378"/>
      <c r="AD247" s="378"/>
      <c r="AE247" s="378"/>
      <c r="AF247" s="378"/>
      <c r="AG247" s="378"/>
      <c r="AH247" s="378"/>
      <c r="AI247" s="378"/>
      <c r="AJ247" s="378"/>
      <c r="AK247" s="378"/>
      <c r="AL247" s="378"/>
    </row>
    <row r="248" spans="2:38" s="9" customFormat="1">
      <c r="B248" s="7"/>
      <c r="E248" s="378"/>
      <c r="F248" s="378"/>
      <c r="G248" s="378"/>
      <c r="H248" s="378"/>
      <c r="I248" s="378"/>
      <c r="J248" s="378"/>
      <c r="K248" s="378"/>
      <c r="L248" s="378"/>
      <c r="M248" s="378"/>
      <c r="N248" s="378"/>
      <c r="O248" s="378"/>
      <c r="P248" s="378"/>
      <c r="Q248" s="378"/>
      <c r="R248" s="378"/>
      <c r="S248" s="402">
        <f t="shared" si="100"/>
        <v>0</v>
      </c>
      <c r="T248" s="378"/>
      <c r="U248" s="378"/>
      <c r="V248" s="378"/>
      <c r="W248" s="378"/>
      <c r="X248" s="378"/>
      <c r="Y248" s="378"/>
      <c r="Z248" s="378"/>
      <c r="AA248" s="378"/>
      <c r="AB248" s="378"/>
      <c r="AC248" s="378"/>
      <c r="AD248" s="378"/>
      <c r="AE248" s="378"/>
      <c r="AF248" s="378"/>
      <c r="AG248" s="378"/>
      <c r="AH248" s="378"/>
      <c r="AI248" s="378"/>
      <c r="AJ248" s="378"/>
      <c r="AK248" s="378"/>
      <c r="AL248" s="378"/>
    </row>
    <row r="249" spans="2:38" s="9" customFormat="1">
      <c r="B249" s="7"/>
      <c r="E249" s="378"/>
      <c r="F249" s="378"/>
      <c r="G249" s="378"/>
      <c r="H249" s="378"/>
      <c r="I249" s="378"/>
      <c r="J249" s="378"/>
      <c r="K249" s="378"/>
      <c r="L249" s="378"/>
      <c r="M249" s="378"/>
      <c r="N249" s="378"/>
      <c r="O249" s="378"/>
      <c r="P249" s="378"/>
      <c r="Q249" s="378"/>
      <c r="R249" s="378"/>
      <c r="S249" s="402">
        <f t="shared" si="100"/>
        <v>0</v>
      </c>
      <c r="T249" s="378"/>
      <c r="U249" s="378"/>
      <c r="V249" s="378"/>
      <c r="W249" s="378"/>
      <c r="X249" s="378"/>
      <c r="Y249" s="378"/>
      <c r="Z249" s="378"/>
      <c r="AA249" s="378"/>
      <c r="AB249" s="378"/>
      <c r="AC249" s="378"/>
      <c r="AD249" s="378"/>
      <c r="AE249" s="378"/>
      <c r="AF249" s="378"/>
      <c r="AG249" s="378"/>
      <c r="AH249" s="378"/>
      <c r="AI249" s="378"/>
      <c r="AJ249" s="378"/>
      <c r="AK249" s="378"/>
      <c r="AL249" s="378"/>
    </row>
    <row r="250" spans="2:38" s="9" customFormat="1">
      <c r="B250" s="7"/>
      <c r="E250" s="378"/>
      <c r="F250" s="378"/>
      <c r="G250" s="378"/>
      <c r="H250" s="378"/>
      <c r="I250" s="378"/>
      <c r="J250" s="378"/>
      <c r="K250" s="378"/>
      <c r="L250" s="378"/>
      <c r="M250" s="378"/>
      <c r="N250" s="378"/>
      <c r="O250" s="378"/>
      <c r="P250" s="378"/>
      <c r="Q250" s="378"/>
      <c r="R250" s="378"/>
      <c r="S250" s="402">
        <f t="shared" si="100"/>
        <v>0</v>
      </c>
      <c r="T250" s="378"/>
      <c r="U250" s="378"/>
      <c r="V250" s="378"/>
      <c r="W250" s="378"/>
      <c r="X250" s="378"/>
      <c r="Y250" s="378"/>
      <c r="Z250" s="378"/>
      <c r="AA250" s="378"/>
      <c r="AB250" s="378"/>
      <c r="AC250" s="378"/>
      <c r="AD250" s="378"/>
      <c r="AE250" s="378"/>
      <c r="AF250" s="378"/>
      <c r="AG250" s="378"/>
      <c r="AH250" s="378"/>
      <c r="AI250" s="378"/>
      <c r="AJ250" s="378"/>
      <c r="AK250" s="378"/>
      <c r="AL250" s="378"/>
    </row>
    <row r="251" spans="2:38" s="9" customFormat="1">
      <c r="B251" s="7"/>
      <c r="E251" s="378"/>
      <c r="F251" s="378"/>
      <c r="G251" s="378"/>
      <c r="H251" s="378"/>
      <c r="I251" s="378"/>
      <c r="J251" s="378"/>
      <c r="K251" s="378"/>
      <c r="L251" s="378"/>
      <c r="M251" s="378"/>
      <c r="N251" s="378"/>
      <c r="O251" s="378"/>
      <c r="P251" s="378"/>
      <c r="Q251" s="378"/>
      <c r="R251" s="378"/>
      <c r="S251" s="402">
        <f t="shared" si="100"/>
        <v>0</v>
      </c>
      <c r="T251" s="378"/>
      <c r="U251" s="378"/>
      <c r="V251" s="378"/>
      <c r="W251" s="378"/>
      <c r="X251" s="378"/>
      <c r="Y251" s="378"/>
      <c r="Z251" s="378"/>
      <c r="AA251" s="378"/>
      <c r="AB251" s="378"/>
      <c r="AC251" s="378"/>
      <c r="AD251" s="378"/>
      <c r="AE251" s="378"/>
      <c r="AF251" s="378"/>
      <c r="AG251" s="378"/>
      <c r="AH251" s="378"/>
      <c r="AI251" s="378"/>
      <c r="AJ251" s="378"/>
      <c r="AK251" s="378"/>
      <c r="AL251" s="378"/>
    </row>
    <row r="252" spans="2:38" s="9" customFormat="1">
      <c r="B252" s="7"/>
      <c r="E252" s="378"/>
      <c r="F252" s="378"/>
      <c r="G252" s="378"/>
      <c r="H252" s="378"/>
      <c r="I252" s="378"/>
      <c r="J252" s="378"/>
      <c r="K252" s="378"/>
      <c r="L252" s="378"/>
      <c r="M252" s="378"/>
      <c r="N252" s="378"/>
      <c r="O252" s="378"/>
      <c r="P252" s="378"/>
      <c r="Q252" s="378"/>
      <c r="R252" s="378"/>
      <c r="S252" s="402">
        <f t="shared" si="100"/>
        <v>0</v>
      </c>
      <c r="T252" s="378"/>
      <c r="U252" s="378"/>
      <c r="V252" s="378"/>
      <c r="W252" s="378"/>
      <c r="X252" s="378"/>
      <c r="Y252" s="378"/>
      <c r="Z252" s="378"/>
      <c r="AA252" s="378"/>
      <c r="AB252" s="378"/>
      <c r="AC252" s="378"/>
      <c r="AD252" s="378"/>
      <c r="AE252" s="378"/>
      <c r="AF252" s="378"/>
      <c r="AG252" s="378"/>
      <c r="AH252" s="378"/>
      <c r="AI252" s="378"/>
      <c r="AJ252" s="378"/>
      <c r="AK252" s="378"/>
      <c r="AL252" s="378"/>
    </row>
    <row r="253" spans="2:38" s="9" customFormat="1">
      <c r="B253" s="7"/>
      <c r="E253" s="378"/>
      <c r="F253" s="378"/>
      <c r="G253" s="378"/>
      <c r="H253" s="378"/>
      <c r="I253" s="378"/>
      <c r="J253" s="378"/>
      <c r="K253" s="378"/>
      <c r="L253" s="378"/>
      <c r="M253" s="378"/>
      <c r="N253" s="378"/>
      <c r="O253" s="378"/>
      <c r="P253" s="378"/>
      <c r="Q253" s="378"/>
      <c r="R253" s="378"/>
      <c r="S253" s="402">
        <f t="shared" si="100"/>
        <v>0</v>
      </c>
      <c r="T253" s="378"/>
      <c r="U253" s="378"/>
      <c r="V253" s="378"/>
      <c r="W253" s="378"/>
      <c r="X253" s="378"/>
      <c r="Y253" s="378"/>
      <c r="Z253" s="378"/>
      <c r="AA253" s="378"/>
      <c r="AB253" s="378"/>
      <c r="AC253" s="378"/>
      <c r="AD253" s="378"/>
      <c r="AE253" s="378"/>
      <c r="AF253" s="378"/>
      <c r="AG253" s="378"/>
      <c r="AH253" s="378"/>
      <c r="AI253" s="378"/>
      <c r="AJ253" s="378"/>
      <c r="AK253" s="378"/>
      <c r="AL253" s="378"/>
    </row>
    <row r="254" spans="2:38" s="9" customFormat="1">
      <c r="B254" s="7"/>
      <c r="E254" s="378"/>
      <c r="F254" s="378"/>
      <c r="G254" s="378"/>
      <c r="H254" s="378"/>
      <c r="I254" s="378"/>
      <c r="J254" s="378"/>
      <c r="K254" s="378"/>
      <c r="L254" s="378"/>
      <c r="M254" s="378"/>
      <c r="N254" s="378"/>
      <c r="O254" s="378"/>
      <c r="P254" s="378"/>
      <c r="Q254" s="378"/>
      <c r="R254" s="378"/>
      <c r="S254" s="402">
        <f t="shared" si="100"/>
        <v>0</v>
      </c>
      <c r="T254" s="378"/>
      <c r="U254" s="378"/>
      <c r="V254" s="378"/>
      <c r="W254" s="378"/>
      <c r="X254" s="378"/>
      <c r="Y254" s="378"/>
      <c r="Z254" s="378"/>
      <c r="AA254" s="378"/>
      <c r="AB254" s="378"/>
      <c r="AC254" s="378"/>
      <c r="AD254" s="378"/>
      <c r="AE254" s="378"/>
      <c r="AF254" s="378"/>
      <c r="AG254" s="378"/>
      <c r="AH254" s="378"/>
      <c r="AI254" s="378"/>
      <c r="AJ254" s="378"/>
      <c r="AK254" s="378"/>
      <c r="AL254" s="378"/>
    </row>
    <row r="255" spans="2:38" s="9" customFormat="1">
      <c r="B255" s="7"/>
      <c r="E255" s="378"/>
      <c r="F255" s="378"/>
      <c r="G255" s="378"/>
      <c r="H255" s="378"/>
      <c r="I255" s="378"/>
      <c r="J255" s="378"/>
      <c r="K255" s="378"/>
      <c r="L255" s="378"/>
      <c r="M255" s="378"/>
      <c r="N255" s="378"/>
      <c r="O255" s="378"/>
      <c r="P255" s="378"/>
      <c r="Q255" s="378"/>
      <c r="R255" s="378"/>
      <c r="S255" s="402">
        <f t="shared" si="100"/>
        <v>0</v>
      </c>
      <c r="T255" s="378"/>
      <c r="U255" s="378"/>
      <c r="V255" s="378"/>
      <c r="W255" s="378"/>
      <c r="X255" s="378"/>
      <c r="Y255" s="378"/>
      <c r="Z255" s="378"/>
      <c r="AA255" s="378"/>
      <c r="AB255" s="378"/>
      <c r="AC255" s="378"/>
      <c r="AD255" s="378"/>
      <c r="AE255" s="378"/>
      <c r="AF255" s="378"/>
      <c r="AG255" s="378"/>
      <c r="AH255" s="378"/>
      <c r="AI255" s="378"/>
      <c r="AJ255" s="378"/>
      <c r="AK255" s="378"/>
      <c r="AL255" s="378"/>
    </row>
    <row r="256" spans="2:38" s="9" customFormat="1">
      <c r="B256" s="7"/>
      <c r="E256" s="378"/>
      <c r="F256" s="378"/>
      <c r="G256" s="378"/>
      <c r="H256" s="378"/>
      <c r="I256" s="378"/>
      <c r="J256" s="378"/>
      <c r="K256" s="378"/>
      <c r="L256" s="378"/>
      <c r="M256" s="378"/>
      <c r="N256" s="378"/>
      <c r="O256" s="378"/>
      <c r="P256" s="378"/>
      <c r="Q256" s="378"/>
      <c r="R256" s="378"/>
      <c r="S256" s="402">
        <f t="shared" si="100"/>
        <v>0</v>
      </c>
      <c r="T256" s="378"/>
      <c r="U256" s="378"/>
      <c r="V256" s="378"/>
      <c r="W256" s="378"/>
      <c r="X256" s="378"/>
      <c r="Y256" s="378"/>
      <c r="Z256" s="378"/>
      <c r="AA256" s="378"/>
      <c r="AB256" s="378"/>
      <c r="AC256" s="378"/>
      <c r="AD256" s="378"/>
      <c r="AE256" s="378"/>
      <c r="AF256" s="378"/>
      <c r="AG256" s="378"/>
      <c r="AH256" s="378"/>
      <c r="AI256" s="378"/>
      <c r="AJ256" s="378"/>
      <c r="AK256" s="378"/>
      <c r="AL256" s="378"/>
    </row>
    <row r="257" spans="2:38" s="9" customFormat="1">
      <c r="B257" s="7"/>
      <c r="E257" s="378"/>
      <c r="F257" s="378"/>
      <c r="G257" s="378"/>
      <c r="H257" s="378"/>
      <c r="I257" s="378"/>
      <c r="J257" s="378"/>
      <c r="K257" s="378"/>
      <c r="L257" s="378"/>
      <c r="M257" s="378"/>
      <c r="N257" s="378"/>
      <c r="O257" s="378"/>
      <c r="P257" s="378"/>
      <c r="Q257" s="378"/>
      <c r="R257" s="378"/>
      <c r="S257" s="402">
        <f t="shared" si="100"/>
        <v>0</v>
      </c>
      <c r="T257" s="378"/>
      <c r="U257" s="378"/>
      <c r="V257" s="378"/>
      <c r="W257" s="378"/>
      <c r="X257" s="378"/>
      <c r="Y257" s="378"/>
      <c r="Z257" s="378"/>
      <c r="AA257" s="378"/>
      <c r="AB257" s="378"/>
      <c r="AC257" s="378"/>
      <c r="AD257" s="378"/>
      <c r="AE257" s="378"/>
      <c r="AF257" s="378"/>
      <c r="AG257" s="378"/>
      <c r="AH257" s="378"/>
      <c r="AI257" s="378"/>
      <c r="AJ257" s="378"/>
      <c r="AK257" s="378"/>
      <c r="AL257" s="378"/>
    </row>
    <row r="258" spans="2:38" s="9" customFormat="1">
      <c r="B258" s="7"/>
      <c r="E258" s="378"/>
      <c r="F258" s="378"/>
      <c r="G258" s="378"/>
      <c r="H258" s="378"/>
      <c r="I258" s="378"/>
      <c r="J258" s="378"/>
      <c r="K258" s="378"/>
      <c r="L258" s="378"/>
      <c r="M258" s="378"/>
      <c r="N258" s="378"/>
      <c r="O258" s="378"/>
      <c r="P258" s="378"/>
      <c r="Q258" s="378"/>
      <c r="R258" s="378"/>
      <c r="S258" s="402">
        <f t="shared" si="100"/>
        <v>0</v>
      </c>
      <c r="T258" s="378"/>
      <c r="U258" s="378"/>
      <c r="V258" s="378"/>
      <c r="W258" s="378"/>
      <c r="X258" s="378"/>
      <c r="Y258" s="378"/>
      <c r="Z258" s="378"/>
      <c r="AA258" s="378"/>
      <c r="AB258" s="378"/>
      <c r="AC258" s="378"/>
      <c r="AD258" s="378"/>
      <c r="AE258" s="378"/>
      <c r="AF258" s="378"/>
      <c r="AG258" s="378"/>
      <c r="AH258" s="378"/>
      <c r="AI258" s="378"/>
      <c r="AJ258" s="378"/>
      <c r="AK258" s="378"/>
      <c r="AL258" s="378"/>
    </row>
    <row r="259" spans="2:38" s="9" customFormat="1">
      <c r="B259" s="7"/>
      <c r="E259" s="378"/>
      <c r="F259" s="378"/>
      <c r="G259" s="378"/>
      <c r="H259" s="378"/>
      <c r="I259" s="378"/>
      <c r="J259" s="378"/>
      <c r="K259" s="378"/>
      <c r="L259" s="378"/>
      <c r="M259" s="378"/>
      <c r="N259" s="378"/>
      <c r="O259" s="378"/>
      <c r="P259" s="378"/>
      <c r="Q259" s="378"/>
      <c r="R259" s="378"/>
      <c r="S259" s="402">
        <f t="shared" si="100"/>
        <v>0</v>
      </c>
      <c r="T259" s="378"/>
      <c r="U259" s="378"/>
      <c r="V259" s="378"/>
      <c r="W259" s="378"/>
      <c r="X259" s="378"/>
      <c r="Y259" s="378"/>
      <c r="Z259" s="378"/>
      <c r="AA259" s="378"/>
      <c r="AB259" s="378"/>
      <c r="AC259" s="378"/>
      <c r="AD259" s="378"/>
      <c r="AE259" s="378"/>
      <c r="AF259" s="378"/>
      <c r="AG259" s="378"/>
      <c r="AH259" s="378"/>
      <c r="AI259" s="378"/>
      <c r="AJ259" s="378"/>
      <c r="AK259" s="378"/>
      <c r="AL259" s="378"/>
    </row>
    <row r="260" spans="2:38" s="9" customFormat="1">
      <c r="B260" s="7"/>
      <c r="E260" s="378"/>
      <c r="F260" s="378"/>
      <c r="G260" s="378"/>
      <c r="H260" s="378"/>
      <c r="I260" s="378"/>
      <c r="J260" s="378"/>
      <c r="K260" s="378"/>
      <c r="L260" s="378"/>
      <c r="M260" s="378"/>
      <c r="N260" s="378"/>
      <c r="O260" s="378"/>
      <c r="P260" s="378"/>
      <c r="Q260" s="378"/>
      <c r="R260" s="378"/>
      <c r="S260" s="402">
        <f t="shared" si="100"/>
        <v>0</v>
      </c>
      <c r="T260" s="378"/>
      <c r="U260" s="378"/>
      <c r="V260" s="378"/>
      <c r="W260" s="378"/>
      <c r="X260" s="378"/>
      <c r="Y260" s="378"/>
      <c r="Z260" s="378"/>
      <c r="AA260" s="378"/>
      <c r="AB260" s="378"/>
      <c r="AC260" s="378"/>
      <c r="AD260" s="378"/>
      <c r="AE260" s="378"/>
      <c r="AF260" s="378"/>
      <c r="AG260" s="378"/>
      <c r="AH260" s="378"/>
      <c r="AI260" s="378"/>
      <c r="AJ260" s="378"/>
      <c r="AK260" s="378"/>
      <c r="AL260" s="378"/>
    </row>
    <row r="261" spans="2:38" s="9" customFormat="1">
      <c r="B261" s="7"/>
      <c r="E261" s="378"/>
      <c r="F261" s="378"/>
      <c r="G261" s="378"/>
      <c r="H261" s="378"/>
      <c r="I261" s="378"/>
      <c r="J261" s="378"/>
      <c r="K261" s="378"/>
      <c r="L261" s="378"/>
      <c r="M261" s="378"/>
      <c r="N261" s="378"/>
      <c r="O261" s="378"/>
      <c r="P261" s="378"/>
      <c r="Q261" s="378"/>
      <c r="R261" s="378"/>
      <c r="S261" s="402">
        <f t="shared" si="100"/>
        <v>0</v>
      </c>
      <c r="T261" s="378"/>
      <c r="U261" s="378"/>
      <c r="V261" s="378"/>
      <c r="W261" s="378"/>
      <c r="X261" s="378"/>
      <c r="Y261" s="378"/>
      <c r="Z261" s="378"/>
      <c r="AA261" s="378"/>
      <c r="AB261" s="378"/>
      <c r="AC261" s="378"/>
      <c r="AD261" s="378"/>
      <c r="AE261" s="378"/>
      <c r="AF261" s="378"/>
      <c r="AG261" s="378"/>
      <c r="AH261" s="378"/>
      <c r="AI261" s="378"/>
      <c r="AJ261" s="378"/>
      <c r="AK261" s="378"/>
      <c r="AL261" s="378"/>
    </row>
    <row r="262" spans="2:38" s="9" customFormat="1">
      <c r="B262" s="7"/>
      <c r="E262" s="378"/>
      <c r="F262" s="378"/>
      <c r="G262" s="378"/>
      <c r="H262" s="378"/>
      <c r="I262" s="378"/>
      <c r="J262" s="378"/>
      <c r="K262" s="378"/>
      <c r="L262" s="378"/>
      <c r="M262" s="378"/>
      <c r="N262" s="378"/>
      <c r="O262" s="378"/>
      <c r="P262" s="378"/>
      <c r="Q262" s="378"/>
      <c r="R262" s="378"/>
      <c r="S262" s="402">
        <f t="shared" si="100"/>
        <v>0</v>
      </c>
      <c r="T262" s="378"/>
      <c r="U262" s="378"/>
      <c r="V262" s="378"/>
      <c r="W262" s="378"/>
      <c r="X262" s="378"/>
      <c r="Y262" s="378"/>
      <c r="Z262" s="378"/>
      <c r="AA262" s="378"/>
      <c r="AB262" s="378"/>
      <c r="AC262" s="378"/>
      <c r="AD262" s="378"/>
      <c r="AE262" s="378"/>
      <c r="AF262" s="378"/>
      <c r="AG262" s="378"/>
      <c r="AH262" s="378"/>
      <c r="AI262" s="378"/>
      <c r="AJ262" s="378"/>
      <c r="AK262" s="378"/>
      <c r="AL262" s="378"/>
    </row>
    <row r="263" spans="2:38" s="9" customFormat="1">
      <c r="B263" s="7"/>
      <c r="E263" s="378"/>
      <c r="F263" s="378"/>
      <c r="G263" s="378"/>
      <c r="H263" s="378"/>
      <c r="I263" s="378"/>
      <c r="J263" s="378"/>
      <c r="K263" s="378"/>
      <c r="L263" s="378"/>
      <c r="M263" s="378"/>
      <c r="N263" s="378"/>
      <c r="O263" s="378"/>
      <c r="P263" s="378"/>
      <c r="Q263" s="378"/>
      <c r="R263" s="378"/>
      <c r="S263" s="402">
        <f t="shared" si="100"/>
        <v>0</v>
      </c>
      <c r="T263" s="378"/>
      <c r="U263" s="378"/>
      <c r="V263" s="378"/>
      <c r="W263" s="378"/>
      <c r="X263" s="378"/>
      <c r="Y263" s="378"/>
      <c r="Z263" s="378"/>
      <c r="AA263" s="378"/>
      <c r="AB263" s="378"/>
      <c r="AC263" s="378"/>
      <c r="AD263" s="378"/>
      <c r="AE263" s="378"/>
      <c r="AF263" s="378"/>
      <c r="AG263" s="378"/>
      <c r="AH263" s="378"/>
      <c r="AI263" s="378"/>
      <c r="AJ263" s="378"/>
      <c r="AK263" s="378"/>
      <c r="AL263" s="378"/>
    </row>
    <row r="264" spans="2:38" s="9" customFormat="1">
      <c r="B264" s="7"/>
      <c r="E264" s="378"/>
      <c r="F264" s="378"/>
      <c r="G264" s="378"/>
      <c r="H264" s="378"/>
      <c r="I264" s="378"/>
      <c r="J264" s="378"/>
      <c r="K264" s="378"/>
      <c r="L264" s="378"/>
      <c r="M264" s="378"/>
      <c r="N264" s="378"/>
      <c r="O264" s="378"/>
      <c r="P264" s="378"/>
      <c r="Q264" s="378"/>
      <c r="R264" s="378"/>
      <c r="S264" s="402">
        <f t="shared" si="100"/>
        <v>0</v>
      </c>
      <c r="T264" s="378"/>
      <c r="U264" s="378"/>
      <c r="V264" s="378"/>
      <c r="W264" s="378"/>
      <c r="X264" s="378"/>
      <c r="Y264" s="378"/>
      <c r="Z264" s="378"/>
      <c r="AA264" s="378"/>
      <c r="AB264" s="378"/>
      <c r="AC264" s="378"/>
      <c r="AD264" s="378"/>
      <c r="AE264" s="378"/>
      <c r="AF264" s="378"/>
      <c r="AG264" s="378"/>
      <c r="AH264" s="378"/>
      <c r="AI264" s="378"/>
      <c r="AJ264" s="378"/>
      <c r="AK264" s="378"/>
      <c r="AL264" s="378"/>
    </row>
    <row r="265" spans="2:38" s="9" customFormat="1">
      <c r="B265" s="7"/>
      <c r="E265" s="378"/>
      <c r="F265" s="378"/>
      <c r="G265" s="378"/>
      <c r="H265" s="378"/>
      <c r="I265" s="378"/>
      <c r="J265" s="378"/>
      <c r="K265" s="378"/>
      <c r="L265" s="378"/>
      <c r="M265" s="378"/>
      <c r="N265" s="378"/>
      <c r="O265" s="378"/>
      <c r="P265" s="378"/>
      <c r="Q265" s="378"/>
      <c r="R265" s="378"/>
      <c r="S265" s="402">
        <f t="shared" si="100"/>
        <v>0</v>
      </c>
      <c r="T265" s="378"/>
      <c r="U265" s="378"/>
      <c r="V265" s="378"/>
      <c r="W265" s="378"/>
      <c r="X265" s="378"/>
      <c r="Y265" s="378"/>
      <c r="Z265" s="378"/>
      <c r="AA265" s="378"/>
      <c r="AB265" s="378"/>
      <c r="AC265" s="378"/>
      <c r="AD265" s="378"/>
      <c r="AE265" s="378"/>
      <c r="AF265" s="378"/>
      <c r="AG265" s="378"/>
      <c r="AH265" s="378"/>
      <c r="AI265" s="378"/>
      <c r="AJ265" s="378"/>
      <c r="AK265" s="378"/>
      <c r="AL265" s="378"/>
    </row>
    <row r="266" spans="2:38" s="9" customFormat="1">
      <c r="B266" s="7"/>
      <c r="E266" s="378"/>
      <c r="F266" s="378"/>
      <c r="G266" s="378"/>
      <c r="H266" s="378"/>
      <c r="I266" s="378"/>
      <c r="J266" s="378"/>
      <c r="K266" s="378"/>
      <c r="L266" s="378"/>
      <c r="M266" s="378"/>
      <c r="N266" s="378"/>
      <c r="O266" s="378"/>
      <c r="P266" s="378"/>
      <c r="Q266" s="378"/>
      <c r="R266" s="378"/>
      <c r="S266" s="377"/>
      <c r="T266" s="378"/>
      <c r="U266" s="378"/>
      <c r="V266" s="378"/>
      <c r="W266" s="378"/>
      <c r="X266" s="378"/>
      <c r="Y266" s="378"/>
      <c r="Z266" s="378"/>
      <c r="AA266" s="378"/>
      <c r="AB266" s="378"/>
      <c r="AC266" s="378"/>
      <c r="AD266" s="378"/>
      <c r="AE266" s="378"/>
      <c r="AF266" s="378"/>
      <c r="AG266" s="378"/>
      <c r="AH266" s="378"/>
      <c r="AI266" s="378"/>
      <c r="AJ266" s="378"/>
      <c r="AK266" s="378"/>
      <c r="AL266" s="378"/>
    </row>
    <row r="267" spans="2:38" s="9" customFormat="1">
      <c r="B267" s="7"/>
      <c r="E267" s="378"/>
      <c r="F267" s="378"/>
      <c r="G267" s="378"/>
      <c r="H267" s="378"/>
      <c r="I267" s="378"/>
      <c r="J267" s="378"/>
      <c r="K267" s="378"/>
      <c r="L267" s="378"/>
      <c r="M267" s="378"/>
      <c r="N267" s="378"/>
      <c r="O267" s="378"/>
      <c r="P267" s="378"/>
      <c r="Q267" s="378"/>
      <c r="R267" s="378"/>
      <c r="S267" s="377"/>
      <c r="T267" s="378"/>
      <c r="U267" s="378"/>
      <c r="V267" s="378"/>
      <c r="W267" s="378"/>
      <c r="X267" s="378"/>
      <c r="Y267" s="378"/>
      <c r="Z267" s="378"/>
      <c r="AA267" s="378"/>
      <c r="AB267" s="378"/>
      <c r="AC267" s="378"/>
      <c r="AD267" s="378"/>
      <c r="AE267" s="378"/>
      <c r="AF267" s="378"/>
      <c r="AG267" s="378"/>
      <c r="AH267" s="378"/>
      <c r="AI267" s="378"/>
      <c r="AJ267" s="378"/>
      <c r="AK267" s="378"/>
      <c r="AL267" s="378"/>
    </row>
    <row r="268" spans="2:38" s="9" customFormat="1">
      <c r="B268" s="7"/>
      <c r="E268" s="378"/>
      <c r="F268" s="378"/>
      <c r="G268" s="378"/>
      <c r="H268" s="378"/>
      <c r="I268" s="378"/>
      <c r="J268" s="378"/>
      <c r="K268" s="378"/>
      <c r="L268" s="378"/>
      <c r="M268" s="378"/>
      <c r="N268" s="378"/>
      <c r="O268" s="378"/>
      <c r="P268" s="378"/>
      <c r="Q268" s="378"/>
      <c r="R268" s="378"/>
      <c r="S268" s="377"/>
      <c r="T268" s="378"/>
      <c r="U268" s="378"/>
      <c r="V268" s="378"/>
      <c r="W268" s="378"/>
      <c r="X268" s="378"/>
      <c r="Y268" s="378"/>
      <c r="Z268" s="378"/>
      <c r="AA268" s="378"/>
      <c r="AB268" s="378"/>
      <c r="AC268" s="378"/>
      <c r="AD268" s="378"/>
      <c r="AE268" s="378"/>
      <c r="AF268" s="378"/>
      <c r="AG268" s="378"/>
      <c r="AH268" s="378"/>
      <c r="AI268" s="378"/>
      <c r="AJ268" s="378"/>
      <c r="AK268" s="378"/>
      <c r="AL268" s="378"/>
    </row>
    <row r="269" spans="2:38" s="9" customFormat="1">
      <c r="B269" s="7"/>
      <c r="E269" s="378"/>
      <c r="F269" s="378"/>
      <c r="G269" s="378"/>
      <c r="H269" s="378"/>
      <c r="I269" s="378"/>
      <c r="J269" s="378"/>
      <c r="K269" s="378"/>
      <c r="L269" s="378"/>
      <c r="M269" s="378"/>
      <c r="N269" s="378"/>
      <c r="O269" s="378"/>
      <c r="P269" s="378"/>
      <c r="Q269" s="378"/>
      <c r="R269" s="378"/>
      <c r="S269" s="377"/>
      <c r="T269" s="378"/>
      <c r="U269" s="378"/>
      <c r="V269" s="378"/>
      <c r="W269" s="378"/>
      <c r="X269" s="378"/>
      <c r="Y269" s="378"/>
      <c r="Z269" s="378"/>
      <c r="AA269" s="378"/>
      <c r="AB269" s="378"/>
      <c r="AC269" s="378"/>
      <c r="AD269" s="378"/>
      <c r="AE269" s="378"/>
      <c r="AF269" s="378"/>
      <c r="AG269" s="378"/>
      <c r="AH269" s="378"/>
      <c r="AI269" s="378"/>
      <c r="AJ269" s="378"/>
      <c r="AK269" s="378"/>
      <c r="AL269" s="378"/>
    </row>
    <row r="270" spans="2:38" s="9" customFormat="1">
      <c r="B270" s="7"/>
      <c r="E270" s="378"/>
      <c r="F270" s="378"/>
      <c r="G270" s="378"/>
      <c r="H270" s="378"/>
      <c r="I270" s="378"/>
      <c r="J270" s="378"/>
      <c r="K270" s="378"/>
      <c r="L270" s="378"/>
      <c r="M270" s="378"/>
      <c r="N270" s="378"/>
      <c r="O270" s="378"/>
      <c r="P270" s="378"/>
      <c r="Q270" s="378"/>
      <c r="R270" s="378"/>
      <c r="S270" s="377"/>
      <c r="T270" s="378"/>
      <c r="U270" s="378"/>
      <c r="V270" s="378"/>
      <c r="W270" s="378"/>
      <c r="X270" s="378"/>
      <c r="Y270" s="378"/>
      <c r="Z270" s="378"/>
      <c r="AA270" s="378"/>
      <c r="AB270" s="378"/>
      <c r="AC270" s="378"/>
      <c r="AD270" s="378"/>
      <c r="AE270" s="378"/>
      <c r="AF270" s="378"/>
      <c r="AG270" s="378"/>
      <c r="AH270" s="378"/>
      <c r="AI270" s="378"/>
      <c r="AJ270" s="378"/>
      <c r="AK270" s="378"/>
      <c r="AL270" s="378"/>
    </row>
    <row r="271" spans="2:38" s="9" customFormat="1">
      <c r="B271" s="7"/>
      <c r="E271" s="378"/>
      <c r="F271" s="378"/>
      <c r="G271" s="378"/>
      <c r="H271" s="378"/>
      <c r="I271" s="378"/>
      <c r="J271" s="378"/>
      <c r="K271" s="378"/>
      <c r="L271" s="378"/>
      <c r="M271" s="378"/>
      <c r="N271" s="378"/>
      <c r="O271" s="378"/>
      <c r="P271" s="378"/>
      <c r="Q271" s="378"/>
      <c r="R271" s="378"/>
      <c r="S271" s="377"/>
      <c r="T271" s="378"/>
      <c r="U271" s="378"/>
      <c r="V271" s="378"/>
      <c r="W271" s="378"/>
      <c r="X271" s="378"/>
      <c r="Y271" s="378"/>
      <c r="Z271" s="378"/>
      <c r="AA271" s="378"/>
      <c r="AB271" s="378"/>
      <c r="AC271" s="378"/>
      <c r="AD271" s="378"/>
      <c r="AE271" s="378"/>
      <c r="AF271" s="378"/>
      <c r="AG271" s="378"/>
      <c r="AH271" s="378"/>
      <c r="AI271" s="378"/>
      <c r="AJ271" s="378"/>
      <c r="AK271" s="378"/>
      <c r="AL271" s="378"/>
    </row>
    <row r="272" spans="2:38" s="9" customFormat="1">
      <c r="B272" s="7"/>
      <c r="E272" s="378"/>
      <c r="F272" s="378"/>
      <c r="G272" s="378"/>
      <c r="H272" s="378"/>
      <c r="I272" s="378"/>
      <c r="J272" s="378"/>
      <c r="K272" s="378"/>
      <c r="L272" s="378"/>
      <c r="M272" s="378"/>
      <c r="N272" s="378"/>
      <c r="O272" s="378"/>
      <c r="P272" s="378"/>
      <c r="Q272" s="378"/>
      <c r="R272" s="378"/>
      <c r="S272" s="377"/>
      <c r="T272" s="378"/>
      <c r="U272" s="378"/>
      <c r="V272" s="378"/>
      <c r="W272" s="378"/>
      <c r="X272" s="378"/>
      <c r="Y272" s="378"/>
      <c r="Z272" s="378"/>
      <c r="AA272" s="378"/>
      <c r="AB272" s="378"/>
      <c r="AC272" s="378"/>
      <c r="AD272" s="378"/>
      <c r="AE272" s="378"/>
      <c r="AF272" s="378"/>
      <c r="AG272" s="378"/>
      <c r="AH272" s="378"/>
      <c r="AI272" s="378"/>
      <c r="AJ272" s="378"/>
      <c r="AK272" s="378"/>
      <c r="AL272" s="378"/>
    </row>
    <row r="273" spans="2:38" s="9" customFormat="1">
      <c r="B273" s="7"/>
      <c r="E273" s="378"/>
      <c r="F273" s="378"/>
      <c r="G273" s="378"/>
      <c r="H273" s="378"/>
      <c r="I273" s="378"/>
      <c r="J273" s="378"/>
      <c r="K273" s="378"/>
      <c r="L273" s="378"/>
      <c r="M273" s="378"/>
      <c r="N273" s="378"/>
      <c r="O273" s="378"/>
      <c r="P273" s="378"/>
      <c r="Q273" s="378"/>
      <c r="R273" s="378"/>
      <c r="S273" s="377"/>
      <c r="T273" s="378"/>
      <c r="U273" s="378"/>
      <c r="V273" s="378"/>
      <c r="W273" s="378"/>
      <c r="X273" s="378"/>
      <c r="Y273" s="378"/>
      <c r="Z273" s="378"/>
      <c r="AA273" s="378"/>
      <c r="AB273" s="378"/>
      <c r="AC273" s="378"/>
      <c r="AD273" s="378"/>
      <c r="AE273" s="378"/>
      <c r="AF273" s="378"/>
      <c r="AG273" s="378"/>
      <c r="AH273" s="378"/>
      <c r="AI273" s="378"/>
      <c r="AJ273" s="378"/>
      <c r="AK273" s="378"/>
      <c r="AL273" s="378"/>
    </row>
    <row r="274" spans="2:38" s="9" customFormat="1">
      <c r="B274" s="7"/>
      <c r="E274" s="378"/>
      <c r="F274" s="378"/>
      <c r="G274" s="378"/>
      <c r="H274" s="378"/>
      <c r="I274" s="378"/>
      <c r="J274" s="378"/>
      <c r="K274" s="378"/>
      <c r="L274" s="378"/>
      <c r="M274" s="378"/>
      <c r="N274" s="378"/>
      <c r="O274" s="378"/>
      <c r="P274" s="378"/>
      <c r="Q274" s="378"/>
      <c r="R274" s="378"/>
      <c r="S274" s="377"/>
      <c r="T274" s="378"/>
      <c r="U274" s="378"/>
      <c r="V274" s="378"/>
      <c r="W274" s="378"/>
      <c r="X274" s="378"/>
      <c r="Y274" s="378"/>
      <c r="Z274" s="378"/>
      <c r="AA274" s="378"/>
      <c r="AB274" s="378"/>
      <c r="AC274" s="378"/>
      <c r="AD274" s="378"/>
      <c r="AE274" s="378"/>
      <c r="AF274" s="378"/>
      <c r="AG274" s="378"/>
      <c r="AH274" s="378"/>
      <c r="AI274" s="378"/>
      <c r="AJ274" s="378"/>
      <c r="AK274" s="378"/>
      <c r="AL274" s="378"/>
    </row>
    <row r="275" spans="2:38" s="9" customFormat="1">
      <c r="B275" s="7"/>
      <c r="E275" s="378"/>
      <c r="F275" s="378"/>
      <c r="G275" s="378"/>
      <c r="H275" s="378"/>
      <c r="I275" s="378"/>
      <c r="J275" s="378"/>
      <c r="K275" s="378"/>
      <c r="L275" s="378"/>
      <c r="M275" s="378"/>
      <c r="N275" s="378"/>
      <c r="O275" s="378"/>
      <c r="P275" s="378"/>
      <c r="Q275" s="378"/>
      <c r="R275" s="378"/>
      <c r="S275" s="377"/>
      <c r="T275" s="378"/>
      <c r="U275" s="378"/>
      <c r="V275" s="378"/>
      <c r="W275" s="378"/>
      <c r="X275" s="378"/>
      <c r="Y275" s="378"/>
      <c r="Z275" s="378"/>
      <c r="AA275" s="378"/>
      <c r="AB275" s="378"/>
      <c r="AC275" s="378"/>
      <c r="AD275" s="378"/>
      <c r="AE275" s="378"/>
      <c r="AF275" s="378"/>
      <c r="AG275" s="378"/>
      <c r="AH275" s="378"/>
      <c r="AI275" s="378"/>
      <c r="AJ275" s="378"/>
      <c r="AK275" s="378"/>
      <c r="AL275" s="378"/>
    </row>
    <row r="276" spans="2:38" s="9" customFormat="1">
      <c r="B276" s="7"/>
      <c r="E276" s="378"/>
      <c r="F276" s="378"/>
      <c r="G276" s="378"/>
      <c r="H276" s="378"/>
      <c r="I276" s="378"/>
      <c r="J276" s="378"/>
      <c r="K276" s="378"/>
      <c r="L276" s="378"/>
      <c r="M276" s="378"/>
      <c r="N276" s="378"/>
      <c r="O276" s="378"/>
      <c r="P276" s="378"/>
      <c r="Q276" s="378"/>
      <c r="R276" s="378"/>
      <c r="S276" s="377"/>
      <c r="T276" s="378"/>
      <c r="U276" s="378"/>
      <c r="V276" s="378"/>
      <c r="W276" s="378"/>
      <c r="X276" s="378"/>
      <c r="Y276" s="378"/>
      <c r="Z276" s="378"/>
      <c r="AA276" s="378"/>
      <c r="AB276" s="378"/>
      <c r="AC276" s="378"/>
      <c r="AD276" s="378"/>
      <c r="AE276" s="378"/>
      <c r="AF276" s="378"/>
      <c r="AG276" s="378"/>
      <c r="AH276" s="378"/>
      <c r="AI276" s="378"/>
      <c r="AJ276" s="378"/>
      <c r="AK276" s="378"/>
      <c r="AL276" s="378"/>
    </row>
    <row r="277" spans="2:38" s="9" customFormat="1">
      <c r="B277" s="7"/>
      <c r="E277" s="378"/>
      <c r="F277" s="378"/>
      <c r="G277" s="378"/>
      <c r="H277" s="378"/>
      <c r="I277" s="378"/>
      <c r="J277" s="378"/>
      <c r="K277" s="378"/>
      <c r="L277" s="378"/>
      <c r="M277" s="378"/>
      <c r="N277" s="378"/>
      <c r="O277" s="378"/>
      <c r="P277" s="378"/>
      <c r="Q277" s="378"/>
      <c r="R277" s="378"/>
      <c r="S277" s="377"/>
      <c r="T277" s="378"/>
      <c r="U277" s="378"/>
      <c r="V277" s="378"/>
      <c r="W277" s="378"/>
      <c r="X277" s="378"/>
      <c r="Y277" s="378"/>
      <c r="Z277" s="378"/>
      <c r="AA277" s="378"/>
      <c r="AB277" s="378"/>
      <c r="AC277" s="378"/>
      <c r="AD277" s="378"/>
      <c r="AE277" s="378"/>
      <c r="AF277" s="378"/>
      <c r="AG277" s="378"/>
      <c r="AH277" s="378"/>
      <c r="AI277" s="378"/>
      <c r="AJ277" s="378"/>
      <c r="AK277" s="378"/>
      <c r="AL277" s="378"/>
    </row>
    <row r="278" spans="2:38" s="9" customFormat="1">
      <c r="B278" s="7"/>
      <c r="E278" s="378"/>
      <c r="F278" s="378"/>
      <c r="G278" s="378"/>
      <c r="H278" s="378"/>
      <c r="I278" s="378"/>
      <c r="J278" s="378"/>
      <c r="K278" s="378"/>
      <c r="L278" s="378"/>
      <c r="M278" s="378"/>
      <c r="N278" s="378"/>
      <c r="O278" s="378"/>
      <c r="P278" s="378"/>
      <c r="Q278" s="378"/>
      <c r="R278" s="378"/>
      <c r="S278" s="377"/>
      <c r="T278" s="378"/>
      <c r="U278" s="378"/>
      <c r="V278" s="378"/>
      <c r="W278" s="378"/>
      <c r="X278" s="378"/>
      <c r="Y278" s="378"/>
      <c r="Z278" s="378"/>
      <c r="AA278" s="378"/>
      <c r="AB278" s="378"/>
      <c r="AC278" s="378"/>
      <c r="AD278" s="378"/>
      <c r="AE278" s="378"/>
      <c r="AF278" s="378"/>
      <c r="AG278" s="378"/>
      <c r="AH278" s="378"/>
      <c r="AI278" s="378"/>
      <c r="AJ278" s="378"/>
      <c r="AK278" s="378"/>
      <c r="AL278" s="378"/>
    </row>
    <row r="279" spans="2:38" s="9" customFormat="1">
      <c r="B279" s="7"/>
      <c r="E279" s="378"/>
      <c r="F279" s="378"/>
      <c r="G279" s="378"/>
      <c r="H279" s="378"/>
      <c r="I279" s="378"/>
      <c r="J279" s="378"/>
      <c r="K279" s="378"/>
      <c r="L279" s="378"/>
      <c r="M279" s="378"/>
      <c r="N279" s="378"/>
      <c r="O279" s="378"/>
      <c r="P279" s="378"/>
      <c r="Q279" s="378"/>
      <c r="R279" s="378"/>
      <c r="S279" s="377"/>
      <c r="T279" s="378"/>
      <c r="U279" s="378"/>
      <c r="V279" s="378"/>
      <c r="W279" s="378"/>
      <c r="X279" s="378"/>
      <c r="Y279" s="378"/>
      <c r="Z279" s="378"/>
      <c r="AA279" s="378"/>
      <c r="AB279" s="378"/>
      <c r="AC279" s="378"/>
      <c r="AD279" s="378"/>
      <c r="AE279" s="378"/>
      <c r="AF279" s="378"/>
      <c r="AG279" s="378"/>
      <c r="AH279" s="378"/>
      <c r="AI279" s="378"/>
      <c r="AJ279" s="378"/>
      <c r="AK279" s="378"/>
      <c r="AL279" s="378"/>
    </row>
    <row r="280" spans="2:38" s="9" customFormat="1">
      <c r="B280" s="7"/>
      <c r="E280" s="378"/>
      <c r="F280" s="378"/>
      <c r="G280" s="378"/>
      <c r="H280" s="378"/>
      <c r="I280" s="378"/>
      <c r="J280" s="378"/>
      <c r="K280" s="378"/>
      <c r="L280" s="378"/>
      <c r="M280" s="378"/>
      <c r="N280" s="378"/>
      <c r="O280" s="378"/>
      <c r="P280" s="378"/>
      <c r="Q280" s="378"/>
      <c r="R280" s="378"/>
      <c r="S280" s="377"/>
      <c r="T280" s="378"/>
      <c r="U280" s="378"/>
      <c r="V280" s="378"/>
      <c r="W280" s="378"/>
      <c r="X280" s="378"/>
      <c r="Y280" s="378"/>
      <c r="Z280" s="378"/>
      <c r="AA280" s="378"/>
      <c r="AB280" s="378"/>
      <c r="AC280" s="378"/>
      <c r="AD280" s="378"/>
      <c r="AE280" s="378"/>
      <c r="AF280" s="378"/>
      <c r="AG280" s="378"/>
      <c r="AH280" s="378"/>
      <c r="AI280" s="378"/>
      <c r="AJ280" s="378"/>
      <c r="AK280" s="378"/>
      <c r="AL280" s="378"/>
    </row>
    <row r="281" spans="2:38" s="9" customFormat="1">
      <c r="B281" s="7"/>
      <c r="E281" s="378"/>
      <c r="F281" s="378"/>
      <c r="G281" s="378"/>
      <c r="H281" s="378"/>
      <c r="I281" s="378"/>
      <c r="J281" s="378"/>
      <c r="K281" s="378"/>
      <c r="L281" s="378"/>
      <c r="M281" s="378"/>
      <c r="N281" s="378"/>
      <c r="O281" s="378"/>
      <c r="P281" s="378"/>
      <c r="Q281" s="378"/>
      <c r="R281" s="378"/>
      <c r="S281" s="377"/>
      <c r="T281" s="378"/>
      <c r="U281" s="378"/>
      <c r="V281" s="378"/>
      <c r="W281" s="378"/>
      <c r="X281" s="378"/>
      <c r="Y281" s="378"/>
      <c r="Z281" s="378"/>
      <c r="AA281" s="378"/>
      <c r="AB281" s="378"/>
      <c r="AC281" s="378"/>
      <c r="AD281" s="378"/>
      <c r="AE281" s="378"/>
      <c r="AF281" s="378"/>
      <c r="AG281" s="378"/>
      <c r="AH281" s="378"/>
      <c r="AI281" s="378"/>
      <c r="AJ281" s="378"/>
      <c r="AK281" s="378"/>
      <c r="AL281" s="378"/>
    </row>
    <row r="282" spans="2:38" s="9" customFormat="1">
      <c r="B282" s="7"/>
      <c r="E282" s="378"/>
      <c r="F282" s="378"/>
      <c r="G282" s="378"/>
      <c r="H282" s="378"/>
      <c r="I282" s="378"/>
      <c r="J282" s="378"/>
      <c r="K282" s="378"/>
      <c r="L282" s="378"/>
      <c r="M282" s="378"/>
      <c r="N282" s="378"/>
      <c r="O282" s="378"/>
      <c r="P282" s="378"/>
      <c r="Q282" s="378"/>
      <c r="R282" s="378"/>
      <c r="S282" s="377"/>
      <c r="T282" s="378"/>
      <c r="U282" s="378"/>
      <c r="V282" s="378"/>
      <c r="W282" s="378"/>
      <c r="X282" s="378"/>
      <c r="Y282" s="378"/>
      <c r="Z282" s="378"/>
      <c r="AA282" s="378"/>
      <c r="AB282" s="378"/>
      <c r="AC282" s="378"/>
      <c r="AD282" s="378"/>
      <c r="AE282" s="378"/>
      <c r="AF282" s="378"/>
      <c r="AG282" s="378"/>
      <c r="AH282" s="378"/>
      <c r="AI282" s="378"/>
      <c r="AJ282" s="378"/>
      <c r="AK282" s="378"/>
      <c r="AL282" s="378"/>
    </row>
    <row r="283" spans="2:38" s="9" customFormat="1">
      <c r="B283" s="7"/>
      <c r="E283" s="378"/>
      <c r="F283" s="378"/>
      <c r="G283" s="378"/>
      <c r="H283" s="378"/>
      <c r="I283" s="378"/>
      <c r="J283" s="378"/>
      <c r="K283" s="378"/>
      <c r="L283" s="378"/>
      <c r="M283" s="378"/>
      <c r="N283" s="378"/>
      <c r="O283" s="378"/>
      <c r="P283" s="378"/>
      <c r="Q283" s="378"/>
      <c r="R283" s="378"/>
      <c r="S283" s="377"/>
      <c r="T283" s="378"/>
      <c r="U283" s="378"/>
      <c r="V283" s="378"/>
      <c r="W283" s="378"/>
      <c r="X283" s="378"/>
      <c r="Y283" s="378"/>
      <c r="Z283" s="378"/>
      <c r="AA283" s="378"/>
      <c r="AB283" s="378"/>
      <c r="AC283" s="378"/>
      <c r="AD283" s="378"/>
      <c r="AE283" s="378"/>
      <c r="AF283" s="378"/>
      <c r="AG283" s="378"/>
      <c r="AH283" s="378"/>
      <c r="AI283" s="378"/>
      <c r="AJ283" s="378"/>
      <c r="AK283" s="378"/>
      <c r="AL283" s="378"/>
    </row>
    <row r="284" spans="2:38" s="9" customFormat="1">
      <c r="B284" s="7"/>
      <c r="E284" s="378"/>
      <c r="F284" s="378"/>
      <c r="G284" s="378"/>
      <c r="H284" s="378"/>
      <c r="I284" s="378"/>
      <c r="J284" s="378"/>
      <c r="K284" s="378"/>
      <c r="L284" s="378"/>
      <c r="M284" s="378"/>
      <c r="N284" s="378"/>
      <c r="O284" s="378"/>
      <c r="P284" s="378"/>
      <c r="Q284" s="378"/>
      <c r="R284" s="378"/>
      <c r="S284" s="377"/>
      <c r="T284" s="378"/>
      <c r="U284" s="378"/>
      <c r="V284" s="378"/>
      <c r="W284" s="378"/>
      <c r="X284" s="378"/>
      <c r="Y284" s="378"/>
      <c r="Z284" s="378"/>
      <c r="AA284" s="378"/>
      <c r="AB284" s="378"/>
      <c r="AC284" s="378"/>
      <c r="AD284" s="378"/>
      <c r="AE284" s="378"/>
      <c r="AF284" s="378"/>
      <c r="AG284" s="378"/>
      <c r="AH284" s="378"/>
      <c r="AI284" s="378"/>
      <c r="AJ284" s="378"/>
      <c r="AK284" s="378"/>
      <c r="AL284" s="378"/>
    </row>
    <row r="285" spans="2:38" s="9" customFormat="1">
      <c r="B285" s="7"/>
      <c r="E285" s="378"/>
      <c r="F285" s="378"/>
      <c r="G285" s="378"/>
      <c r="H285" s="378"/>
      <c r="I285" s="378"/>
      <c r="J285" s="378"/>
      <c r="K285" s="378"/>
      <c r="L285" s="378"/>
      <c r="M285" s="378"/>
      <c r="N285" s="378"/>
      <c r="O285" s="378"/>
      <c r="P285" s="378"/>
      <c r="Q285" s="378"/>
      <c r="R285" s="378"/>
      <c r="S285" s="377"/>
      <c r="T285" s="378"/>
      <c r="U285" s="378"/>
      <c r="V285" s="378"/>
      <c r="W285" s="378"/>
      <c r="X285" s="378"/>
      <c r="Y285" s="378"/>
      <c r="Z285" s="378"/>
      <c r="AA285" s="378"/>
      <c r="AB285" s="378"/>
      <c r="AC285" s="378"/>
      <c r="AD285" s="378"/>
      <c r="AE285" s="378"/>
      <c r="AF285" s="378"/>
      <c r="AG285" s="378"/>
      <c r="AH285" s="378"/>
      <c r="AI285" s="378"/>
      <c r="AJ285" s="378"/>
      <c r="AK285" s="378"/>
      <c r="AL285" s="378"/>
    </row>
    <row r="286" spans="2:38" s="9" customFormat="1">
      <c r="B286" s="7"/>
      <c r="E286" s="378"/>
      <c r="F286" s="378"/>
      <c r="G286" s="378"/>
      <c r="H286" s="378"/>
      <c r="I286" s="378"/>
      <c r="J286" s="378"/>
      <c r="K286" s="378"/>
      <c r="L286" s="378"/>
      <c r="M286" s="378"/>
      <c r="N286" s="378"/>
      <c r="O286" s="378"/>
      <c r="P286" s="378"/>
      <c r="Q286" s="378"/>
      <c r="R286" s="378"/>
      <c r="S286" s="377"/>
      <c r="T286" s="378"/>
      <c r="U286" s="378"/>
      <c r="V286" s="378"/>
      <c r="W286" s="378"/>
      <c r="X286" s="378"/>
      <c r="Y286" s="378"/>
      <c r="Z286" s="378"/>
      <c r="AA286" s="378"/>
      <c r="AB286" s="378"/>
      <c r="AC286" s="378"/>
      <c r="AD286" s="378"/>
      <c r="AE286" s="378"/>
      <c r="AF286" s="378"/>
      <c r="AG286" s="378"/>
      <c r="AH286" s="378"/>
      <c r="AI286" s="378"/>
      <c r="AJ286" s="378"/>
      <c r="AK286" s="378"/>
      <c r="AL286" s="378"/>
    </row>
    <row r="287" spans="2:38" s="9" customFormat="1">
      <c r="B287" s="7"/>
      <c r="E287" s="378"/>
      <c r="F287" s="378"/>
      <c r="G287" s="378"/>
      <c r="H287" s="378"/>
      <c r="I287" s="378"/>
      <c r="J287" s="378"/>
      <c r="K287" s="378"/>
      <c r="L287" s="378"/>
      <c r="M287" s="378"/>
      <c r="N287" s="378"/>
      <c r="O287" s="378"/>
      <c r="P287" s="378"/>
      <c r="Q287" s="378"/>
      <c r="R287" s="378"/>
      <c r="S287" s="377"/>
      <c r="T287" s="378"/>
      <c r="U287" s="378"/>
      <c r="V287" s="378"/>
      <c r="W287" s="378"/>
      <c r="X287" s="378"/>
      <c r="Y287" s="378"/>
      <c r="Z287" s="378"/>
      <c r="AA287" s="378"/>
      <c r="AB287" s="378"/>
      <c r="AC287" s="378"/>
      <c r="AD287" s="378"/>
      <c r="AE287" s="378"/>
      <c r="AF287" s="378"/>
      <c r="AG287" s="378"/>
      <c r="AH287" s="378"/>
      <c r="AI287" s="378"/>
      <c r="AJ287" s="378"/>
      <c r="AK287" s="378"/>
      <c r="AL287" s="378"/>
    </row>
    <row r="288" spans="2:38" s="9" customFormat="1">
      <c r="B288" s="7"/>
      <c r="E288" s="378"/>
      <c r="F288" s="378"/>
      <c r="G288" s="378"/>
      <c r="H288" s="378"/>
      <c r="I288" s="378"/>
      <c r="J288" s="378"/>
      <c r="K288" s="378"/>
      <c r="L288" s="378"/>
      <c r="M288" s="378"/>
      <c r="N288" s="378"/>
      <c r="O288" s="378"/>
      <c r="P288" s="378"/>
      <c r="Q288" s="378"/>
      <c r="R288" s="378"/>
      <c r="S288" s="377"/>
      <c r="T288" s="378"/>
      <c r="U288" s="378"/>
      <c r="V288" s="378"/>
      <c r="W288" s="378"/>
      <c r="X288" s="378"/>
      <c r="Y288" s="378"/>
      <c r="Z288" s="378"/>
      <c r="AA288" s="378"/>
      <c r="AB288" s="378"/>
      <c r="AC288" s="378"/>
      <c r="AD288" s="378"/>
      <c r="AE288" s="378"/>
      <c r="AF288" s="378"/>
      <c r="AG288" s="378"/>
      <c r="AH288" s="378"/>
      <c r="AI288" s="378"/>
      <c r="AJ288" s="378"/>
      <c r="AK288" s="378"/>
      <c r="AL288" s="378"/>
    </row>
    <row r="289" spans="2:38" s="9" customFormat="1">
      <c r="B289" s="7"/>
      <c r="E289" s="378"/>
      <c r="F289" s="378"/>
      <c r="G289" s="378"/>
      <c r="H289" s="378"/>
      <c r="I289" s="378"/>
      <c r="J289" s="378"/>
      <c r="K289" s="378"/>
      <c r="L289" s="378"/>
      <c r="M289" s="378"/>
      <c r="N289" s="378"/>
      <c r="O289" s="378"/>
      <c r="P289" s="378"/>
      <c r="Q289" s="378"/>
      <c r="R289" s="378"/>
      <c r="S289" s="377"/>
      <c r="T289" s="378"/>
      <c r="U289" s="378"/>
      <c r="V289" s="378"/>
      <c r="W289" s="378"/>
      <c r="X289" s="378"/>
      <c r="Y289" s="378"/>
      <c r="Z289" s="378"/>
      <c r="AA289" s="378"/>
      <c r="AB289" s="378"/>
      <c r="AC289" s="378"/>
      <c r="AD289" s="378"/>
      <c r="AE289" s="378"/>
      <c r="AF289" s="378"/>
      <c r="AG289" s="378"/>
      <c r="AH289" s="378"/>
      <c r="AI289" s="378"/>
      <c r="AJ289" s="378"/>
      <c r="AK289" s="378"/>
      <c r="AL289" s="378"/>
    </row>
    <row r="290" spans="2:38" s="9" customFormat="1">
      <c r="B290" s="7"/>
      <c r="E290" s="378"/>
      <c r="F290" s="378"/>
      <c r="G290" s="378"/>
      <c r="H290" s="378"/>
      <c r="I290" s="378"/>
      <c r="J290" s="378"/>
      <c r="K290" s="378"/>
      <c r="L290" s="378"/>
      <c r="M290" s="378"/>
      <c r="N290" s="378"/>
      <c r="O290" s="378"/>
      <c r="P290" s="378"/>
      <c r="Q290" s="378"/>
      <c r="R290" s="378"/>
      <c r="S290" s="377"/>
      <c r="T290" s="378"/>
      <c r="U290" s="378"/>
      <c r="V290" s="378"/>
      <c r="W290" s="378"/>
      <c r="X290" s="378"/>
      <c r="Y290" s="378"/>
      <c r="Z290" s="378"/>
      <c r="AA290" s="378"/>
      <c r="AB290" s="378"/>
      <c r="AC290" s="378"/>
      <c r="AD290" s="378"/>
      <c r="AE290" s="378"/>
      <c r="AF290" s="378"/>
      <c r="AG290" s="378"/>
      <c r="AH290" s="378"/>
      <c r="AI290" s="378"/>
      <c r="AJ290" s="378"/>
      <c r="AK290" s="378"/>
      <c r="AL290" s="378"/>
    </row>
    <row r="291" spans="2:38" s="9" customFormat="1">
      <c r="B291" s="7"/>
      <c r="E291" s="378"/>
      <c r="F291" s="378"/>
      <c r="G291" s="378"/>
      <c r="H291" s="378"/>
      <c r="I291" s="378"/>
      <c r="J291" s="378"/>
      <c r="K291" s="378"/>
      <c r="L291" s="378"/>
      <c r="M291" s="378"/>
      <c r="N291" s="378"/>
      <c r="O291" s="378"/>
      <c r="P291" s="378"/>
      <c r="Q291" s="378"/>
      <c r="R291" s="378"/>
      <c r="S291" s="377"/>
      <c r="T291" s="378"/>
      <c r="U291" s="378"/>
      <c r="V291" s="378"/>
      <c r="W291" s="378"/>
      <c r="X291" s="378"/>
      <c r="Y291" s="378"/>
      <c r="Z291" s="378"/>
      <c r="AA291" s="378"/>
      <c r="AB291" s="378"/>
      <c r="AC291" s="378"/>
      <c r="AD291" s="378"/>
      <c r="AE291" s="378"/>
      <c r="AF291" s="378"/>
      <c r="AG291" s="378"/>
      <c r="AH291" s="378"/>
      <c r="AI291" s="378"/>
      <c r="AJ291" s="378"/>
      <c r="AK291" s="378"/>
      <c r="AL291" s="378"/>
    </row>
    <row r="292" spans="2:38" s="9" customFormat="1">
      <c r="B292" s="7"/>
      <c r="E292" s="378"/>
      <c r="F292" s="378"/>
      <c r="G292" s="378"/>
      <c r="H292" s="378"/>
      <c r="I292" s="378"/>
      <c r="J292" s="378"/>
      <c r="K292" s="378"/>
      <c r="L292" s="378"/>
      <c r="M292" s="378"/>
      <c r="N292" s="378"/>
      <c r="O292" s="378"/>
      <c r="P292" s="378"/>
      <c r="Q292" s="378"/>
      <c r="R292" s="378"/>
      <c r="S292" s="377"/>
      <c r="T292" s="378"/>
      <c r="U292" s="378"/>
      <c r="V292" s="378"/>
      <c r="W292" s="378"/>
      <c r="X292" s="378"/>
      <c r="Y292" s="378"/>
      <c r="Z292" s="378"/>
      <c r="AA292" s="378"/>
      <c r="AB292" s="378"/>
      <c r="AC292" s="378"/>
      <c r="AD292" s="378"/>
      <c r="AE292" s="378"/>
      <c r="AF292" s="378"/>
      <c r="AG292" s="378"/>
      <c r="AH292" s="378"/>
      <c r="AI292" s="378"/>
      <c r="AJ292" s="378"/>
      <c r="AK292" s="378"/>
      <c r="AL292" s="378"/>
    </row>
    <row r="293" spans="2:38" s="9" customFormat="1">
      <c r="B293" s="7"/>
      <c r="E293" s="378"/>
      <c r="F293" s="378"/>
      <c r="G293" s="378"/>
      <c r="H293" s="378"/>
      <c r="I293" s="378"/>
      <c r="J293" s="378"/>
      <c r="K293" s="378"/>
      <c r="L293" s="378"/>
      <c r="M293" s="378"/>
      <c r="N293" s="378"/>
      <c r="O293" s="378"/>
      <c r="P293" s="378"/>
      <c r="Q293" s="378"/>
      <c r="R293" s="378"/>
      <c r="S293" s="377"/>
      <c r="T293" s="378"/>
      <c r="U293" s="378"/>
      <c r="V293" s="378"/>
      <c r="W293" s="378"/>
      <c r="X293" s="378"/>
      <c r="Y293" s="378"/>
      <c r="Z293" s="378"/>
      <c r="AA293" s="378"/>
      <c r="AB293" s="378"/>
      <c r="AC293" s="378"/>
      <c r="AD293" s="378"/>
      <c r="AE293" s="378"/>
      <c r="AF293" s="378"/>
      <c r="AG293" s="378"/>
      <c r="AH293" s="378"/>
      <c r="AI293" s="378"/>
      <c r="AJ293" s="378"/>
      <c r="AK293" s="378"/>
      <c r="AL293" s="378"/>
    </row>
    <row r="294" spans="2:38" s="9" customFormat="1">
      <c r="B294" s="7"/>
      <c r="E294" s="378"/>
      <c r="F294" s="378"/>
      <c r="G294" s="378"/>
      <c r="H294" s="378"/>
      <c r="I294" s="378"/>
      <c r="J294" s="378"/>
      <c r="K294" s="378"/>
      <c r="L294" s="378"/>
      <c r="M294" s="378"/>
      <c r="N294" s="378"/>
      <c r="O294" s="378"/>
      <c r="P294" s="378"/>
      <c r="Q294" s="378"/>
      <c r="R294" s="378"/>
      <c r="S294" s="377"/>
      <c r="T294" s="378"/>
      <c r="U294" s="378"/>
      <c r="V294" s="378"/>
      <c r="W294" s="378"/>
      <c r="X294" s="378"/>
      <c r="Y294" s="378"/>
      <c r="Z294" s="378"/>
      <c r="AA294" s="378"/>
      <c r="AB294" s="378"/>
      <c r="AC294" s="378"/>
      <c r="AD294" s="378"/>
      <c r="AE294" s="378"/>
      <c r="AF294" s="378"/>
      <c r="AG294" s="378"/>
      <c r="AH294" s="378"/>
      <c r="AI294" s="378"/>
      <c r="AJ294" s="378"/>
      <c r="AK294" s="378"/>
      <c r="AL294" s="378"/>
    </row>
    <row r="295" spans="2:38" s="9" customFormat="1">
      <c r="B295" s="7"/>
      <c r="E295" s="378"/>
      <c r="F295" s="378"/>
      <c r="G295" s="378"/>
      <c r="H295" s="378"/>
      <c r="I295" s="378"/>
      <c r="J295" s="378"/>
      <c r="K295" s="378"/>
      <c r="L295" s="378"/>
      <c r="M295" s="378"/>
      <c r="N295" s="378"/>
      <c r="O295" s="378"/>
      <c r="P295" s="378"/>
      <c r="Q295" s="378"/>
      <c r="R295" s="378"/>
      <c r="S295" s="377"/>
      <c r="T295" s="378"/>
      <c r="U295" s="378"/>
      <c r="V295" s="378"/>
      <c r="W295" s="378"/>
      <c r="X295" s="378"/>
      <c r="Y295" s="378"/>
      <c r="Z295" s="378"/>
      <c r="AA295" s="378"/>
      <c r="AB295" s="378"/>
      <c r="AC295" s="378"/>
      <c r="AD295" s="378"/>
      <c r="AE295" s="378"/>
      <c r="AF295" s="378"/>
      <c r="AG295" s="378"/>
      <c r="AH295" s="378"/>
      <c r="AI295" s="378"/>
      <c r="AJ295" s="378"/>
      <c r="AK295" s="378"/>
      <c r="AL295" s="378"/>
    </row>
    <row r="296" spans="2:38" s="9" customFormat="1">
      <c r="B296" s="7"/>
      <c r="E296" s="378"/>
      <c r="F296" s="378"/>
      <c r="G296" s="378"/>
      <c r="H296" s="378"/>
      <c r="I296" s="378"/>
      <c r="J296" s="378"/>
      <c r="K296" s="378"/>
      <c r="L296" s="378"/>
      <c r="M296" s="378"/>
      <c r="N296" s="378"/>
      <c r="O296" s="378"/>
      <c r="P296" s="378"/>
      <c r="Q296" s="378"/>
      <c r="R296" s="378"/>
      <c r="S296" s="377"/>
      <c r="T296" s="378"/>
      <c r="U296" s="378"/>
      <c r="V296" s="378"/>
      <c r="W296" s="378"/>
      <c r="X296" s="378"/>
      <c r="Y296" s="378"/>
      <c r="Z296" s="378"/>
      <c r="AA296" s="378"/>
      <c r="AB296" s="378"/>
      <c r="AC296" s="378"/>
      <c r="AD296" s="378"/>
      <c r="AE296" s="378"/>
      <c r="AF296" s="378"/>
      <c r="AG296" s="378"/>
      <c r="AH296" s="378"/>
      <c r="AI296" s="378"/>
      <c r="AJ296" s="378"/>
      <c r="AK296" s="378"/>
      <c r="AL296" s="378"/>
    </row>
    <row r="297" spans="2:38" s="9" customFormat="1">
      <c r="B297" s="7"/>
      <c r="E297" s="378"/>
      <c r="F297" s="378"/>
      <c r="G297" s="378"/>
      <c r="H297" s="378"/>
      <c r="I297" s="378"/>
      <c r="J297" s="378"/>
      <c r="K297" s="378"/>
      <c r="L297" s="378"/>
      <c r="M297" s="378"/>
      <c r="N297" s="378"/>
      <c r="O297" s="378"/>
      <c r="P297" s="378"/>
      <c r="Q297" s="378"/>
      <c r="R297" s="378"/>
      <c r="S297" s="377"/>
      <c r="T297" s="378"/>
      <c r="U297" s="378"/>
      <c r="V297" s="378"/>
      <c r="W297" s="378"/>
      <c r="X297" s="378"/>
      <c r="Y297" s="378"/>
      <c r="Z297" s="378"/>
      <c r="AA297" s="378"/>
      <c r="AB297" s="378"/>
      <c r="AC297" s="378"/>
      <c r="AD297" s="378"/>
      <c r="AE297" s="378"/>
      <c r="AF297" s="378"/>
      <c r="AG297" s="378"/>
      <c r="AH297" s="378"/>
      <c r="AI297" s="378"/>
      <c r="AJ297" s="378"/>
      <c r="AK297" s="378"/>
      <c r="AL297" s="378"/>
    </row>
    <row r="298" spans="2:38" s="9" customFormat="1">
      <c r="B298" s="7"/>
      <c r="E298" s="378"/>
      <c r="F298" s="378"/>
      <c r="G298" s="378"/>
      <c r="H298" s="378"/>
      <c r="I298" s="378"/>
      <c r="J298" s="378"/>
      <c r="K298" s="378"/>
      <c r="L298" s="378"/>
      <c r="M298" s="378"/>
      <c r="N298" s="378"/>
      <c r="O298" s="378"/>
      <c r="P298" s="378"/>
      <c r="Q298" s="378"/>
      <c r="R298" s="378"/>
      <c r="S298" s="377"/>
      <c r="T298" s="378"/>
      <c r="U298" s="378"/>
      <c r="V298" s="378"/>
      <c r="W298" s="378"/>
      <c r="X298" s="378"/>
      <c r="Y298" s="378"/>
      <c r="Z298" s="378"/>
      <c r="AA298" s="378"/>
      <c r="AB298" s="378"/>
      <c r="AC298" s="378"/>
      <c r="AD298" s="378"/>
      <c r="AE298" s="378"/>
      <c r="AF298" s="378"/>
      <c r="AG298" s="378"/>
      <c r="AH298" s="378"/>
      <c r="AI298" s="378"/>
      <c r="AJ298" s="378"/>
      <c r="AK298" s="378"/>
      <c r="AL298" s="378"/>
    </row>
    <row r="299" spans="2:38" s="9" customFormat="1">
      <c r="B299" s="7"/>
      <c r="E299" s="378"/>
      <c r="F299" s="378"/>
      <c r="G299" s="378"/>
      <c r="H299" s="378"/>
      <c r="I299" s="378"/>
      <c r="J299" s="378"/>
      <c r="K299" s="378"/>
      <c r="L299" s="378"/>
      <c r="M299" s="378"/>
      <c r="N299" s="378"/>
      <c r="O299" s="378"/>
      <c r="P299" s="378"/>
      <c r="Q299" s="378"/>
      <c r="R299" s="378"/>
      <c r="S299" s="377"/>
      <c r="T299" s="378"/>
      <c r="U299" s="378"/>
      <c r="V299" s="378"/>
      <c r="W299" s="378"/>
      <c r="X299" s="378"/>
      <c r="Y299" s="378"/>
      <c r="Z299" s="378"/>
      <c r="AA299" s="378"/>
      <c r="AB299" s="378"/>
      <c r="AC299" s="378"/>
      <c r="AD299" s="378"/>
      <c r="AE299" s="378"/>
      <c r="AF299" s="378"/>
      <c r="AG299" s="378"/>
      <c r="AH299" s="378"/>
      <c r="AI299" s="378"/>
      <c r="AJ299" s="378"/>
      <c r="AK299" s="378"/>
      <c r="AL299" s="378"/>
    </row>
    <row r="300" spans="2:38" s="9" customFormat="1">
      <c r="B300" s="7"/>
      <c r="E300" s="378"/>
      <c r="F300" s="378"/>
      <c r="G300" s="378"/>
      <c r="H300" s="378"/>
      <c r="I300" s="378"/>
      <c r="J300" s="378"/>
      <c r="K300" s="378"/>
      <c r="L300" s="378"/>
      <c r="M300" s="378"/>
      <c r="N300" s="378"/>
      <c r="O300" s="378"/>
      <c r="P300" s="378"/>
      <c r="Q300" s="378"/>
      <c r="R300" s="378"/>
      <c r="S300" s="377"/>
      <c r="T300" s="378"/>
      <c r="U300" s="378"/>
      <c r="V300" s="378"/>
      <c r="W300" s="378"/>
      <c r="X300" s="378"/>
      <c r="Y300" s="378"/>
      <c r="Z300" s="378"/>
      <c r="AA300" s="378"/>
      <c r="AB300" s="378"/>
      <c r="AC300" s="378"/>
      <c r="AD300" s="378"/>
      <c r="AE300" s="378"/>
      <c r="AF300" s="378"/>
      <c r="AG300" s="378"/>
      <c r="AH300" s="378"/>
      <c r="AI300" s="378"/>
      <c r="AJ300" s="378"/>
      <c r="AK300" s="378"/>
      <c r="AL300" s="378"/>
    </row>
    <row r="301" spans="2:38" s="9" customFormat="1">
      <c r="B301" s="7"/>
      <c r="E301" s="378"/>
      <c r="F301" s="378"/>
      <c r="G301" s="378"/>
      <c r="H301" s="378"/>
      <c r="I301" s="378"/>
      <c r="J301" s="378"/>
      <c r="K301" s="378"/>
      <c r="L301" s="378"/>
      <c r="M301" s="378"/>
      <c r="N301" s="378"/>
      <c r="O301" s="378"/>
      <c r="P301" s="378"/>
      <c r="Q301" s="378"/>
      <c r="R301" s="378"/>
      <c r="S301" s="377"/>
      <c r="T301" s="378"/>
      <c r="U301" s="378"/>
      <c r="V301" s="378"/>
      <c r="W301" s="378"/>
      <c r="X301" s="378"/>
      <c r="Y301" s="378"/>
      <c r="Z301" s="378"/>
      <c r="AA301" s="378"/>
      <c r="AB301" s="378"/>
      <c r="AC301" s="378"/>
      <c r="AD301" s="378"/>
      <c r="AE301" s="378"/>
      <c r="AF301" s="378"/>
      <c r="AG301" s="378"/>
      <c r="AH301" s="378"/>
      <c r="AI301" s="378"/>
      <c r="AJ301" s="378"/>
      <c r="AK301" s="378"/>
      <c r="AL301" s="378"/>
    </row>
    <row r="302" spans="2:38" s="9" customFormat="1">
      <c r="B302" s="7"/>
      <c r="E302" s="378"/>
      <c r="F302" s="378"/>
      <c r="G302" s="378"/>
      <c r="H302" s="378"/>
      <c r="I302" s="378"/>
      <c r="J302" s="378"/>
      <c r="K302" s="378"/>
      <c r="L302" s="378"/>
      <c r="M302" s="378"/>
      <c r="N302" s="378"/>
      <c r="O302" s="378"/>
      <c r="P302" s="378"/>
      <c r="Q302" s="378"/>
      <c r="R302" s="378"/>
      <c r="S302" s="377"/>
      <c r="T302" s="378"/>
      <c r="U302" s="378"/>
      <c r="V302" s="378"/>
      <c r="W302" s="378"/>
      <c r="X302" s="378"/>
      <c r="Y302" s="378"/>
      <c r="Z302" s="378"/>
      <c r="AA302" s="378"/>
      <c r="AB302" s="378"/>
      <c r="AC302" s="378"/>
      <c r="AD302" s="378"/>
      <c r="AE302" s="378"/>
      <c r="AF302" s="378"/>
      <c r="AG302" s="378"/>
      <c r="AH302" s="378"/>
      <c r="AI302" s="378"/>
      <c r="AJ302" s="378"/>
      <c r="AK302" s="378"/>
      <c r="AL302" s="378"/>
    </row>
    <row r="303" spans="2:38" s="9" customFormat="1">
      <c r="B303" s="7"/>
      <c r="E303" s="378"/>
      <c r="F303" s="378"/>
      <c r="G303" s="378"/>
      <c r="H303" s="378"/>
      <c r="I303" s="378"/>
      <c r="J303" s="378"/>
      <c r="K303" s="378"/>
      <c r="L303" s="378"/>
      <c r="M303" s="378"/>
      <c r="N303" s="378"/>
      <c r="O303" s="378"/>
      <c r="P303" s="378"/>
      <c r="Q303" s="378"/>
      <c r="R303" s="378"/>
      <c r="S303" s="377"/>
      <c r="T303" s="378"/>
      <c r="U303" s="378"/>
      <c r="V303" s="378"/>
      <c r="W303" s="378"/>
      <c r="X303" s="378"/>
      <c r="Y303" s="378"/>
      <c r="Z303" s="378"/>
      <c r="AA303" s="378"/>
      <c r="AB303" s="378"/>
      <c r="AC303" s="378"/>
      <c r="AD303" s="378"/>
      <c r="AE303" s="378"/>
      <c r="AF303" s="378"/>
      <c r="AG303" s="378"/>
      <c r="AH303" s="378"/>
      <c r="AI303" s="378"/>
      <c r="AJ303" s="378"/>
      <c r="AK303" s="378"/>
      <c r="AL303" s="378"/>
    </row>
    <row r="304" spans="2:38" s="9" customFormat="1">
      <c r="B304" s="7"/>
      <c r="E304" s="378"/>
      <c r="F304" s="378"/>
      <c r="G304" s="378"/>
      <c r="H304" s="378"/>
      <c r="I304" s="378"/>
      <c r="J304" s="378"/>
      <c r="K304" s="378"/>
      <c r="L304" s="378"/>
      <c r="M304" s="378"/>
      <c r="N304" s="378"/>
      <c r="O304" s="378"/>
      <c r="P304" s="378"/>
      <c r="Q304" s="378"/>
      <c r="R304" s="378"/>
      <c r="S304" s="377"/>
      <c r="T304" s="378"/>
      <c r="U304" s="378"/>
      <c r="V304" s="378"/>
      <c r="W304" s="378"/>
      <c r="X304" s="378"/>
      <c r="Y304" s="378"/>
      <c r="Z304" s="378"/>
      <c r="AA304" s="378"/>
      <c r="AB304" s="378"/>
      <c r="AC304" s="378"/>
      <c r="AD304" s="378"/>
      <c r="AE304" s="378"/>
      <c r="AF304" s="378"/>
      <c r="AG304" s="378"/>
      <c r="AH304" s="378"/>
      <c r="AI304" s="378"/>
      <c r="AJ304" s="378"/>
      <c r="AK304" s="378"/>
      <c r="AL304" s="378"/>
    </row>
    <row r="305" spans="2:38" s="9" customFormat="1">
      <c r="B305" s="7"/>
      <c r="E305" s="378"/>
      <c r="F305" s="378"/>
      <c r="G305" s="378"/>
      <c r="H305" s="378"/>
      <c r="I305" s="378"/>
      <c r="J305" s="378"/>
      <c r="K305" s="378"/>
      <c r="L305" s="378"/>
      <c r="M305" s="378"/>
      <c r="N305" s="378"/>
      <c r="O305" s="378"/>
      <c r="P305" s="378"/>
      <c r="Q305" s="378"/>
      <c r="R305" s="378"/>
      <c r="S305" s="377"/>
      <c r="T305" s="378"/>
      <c r="U305" s="378"/>
      <c r="V305" s="378"/>
      <c r="W305" s="378"/>
      <c r="X305" s="378"/>
      <c r="Y305" s="378"/>
      <c r="Z305" s="378"/>
      <c r="AA305" s="378"/>
      <c r="AB305" s="378"/>
      <c r="AC305" s="378"/>
      <c r="AD305" s="378"/>
      <c r="AE305" s="378"/>
      <c r="AF305" s="378"/>
      <c r="AG305" s="378"/>
      <c r="AH305" s="378"/>
      <c r="AI305" s="378"/>
      <c r="AJ305" s="378"/>
      <c r="AK305" s="378"/>
      <c r="AL305" s="378"/>
    </row>
    <row r="306" spans="2:38" s="9" customFormat="1">
      <c r="B306" s="7"/>
      <c r="E306" s="378"/>
      <c r="F306" s="378"/>
      <c r="G306" s="378"/>
      <c r="H306" s="378"/>
      <c r="I306" s="378"/>
      <c r="J306" s="378"/>
      <c r="K306" s="378"/>
      <c r="L306" s="378"/>
      <c r="M306" s="378"/>
      <c r="N306" s="378"/>
      <c r="O306" s="378"/>
      <c r="P306" s="378"/>
      <c r="Q306" s="378"/>
      <c r="R306" s="378"/>
      <c r="S306" s="377"/>
      <c r="T306" s="378"/>
      <c r="U306" s="378"/>
      <c r="V306" s="378"/>
      <c r="W306" s="378"/>
      <c r="X306" s="378"/>
      <c r="Y306" s="378"/>
      <c r="Z306" s="378"/>
      <c r="AA306" s="378"/>
      <c r="AB306" s="378"/>
      <c r="AC306" s="378"/>
      <c r="AD306" s="378"/>
      <c r="AE306" s="378"/>
      <c r="AF306" s="378"/>
      <c r="AG306" s="378"/>
      <c r="AH306" s="378"/>
      <c r="AI306" s="378"/>
      <c r="AJ306" s="378"/>
      <c r="AK306" s="378"/>
      <c r="AL306" s="378"/>
    </row>
    <row r="307" spans="2:38" s="9" customFormat="1">
      <c r="B307" s="7"/>
      <c r="E307" s="378"/>
      <c r="F307" s="378"/>
      <c r="G307" s="378"/>
      <c r="H307" s="378"/>
      <c r="I307" s="378"/>
      <c r="J307" s="378"/>
      <c r="K307" s="378"/>
      <c r="L307" s="378"/>
      <c r="M307" s="378"/>
      <c r="N307" s="378"/>
      <c r="O307" s="378"/>
      <c r="P307" s="378"/>
      <c r="Q307" s="378"/>
      <c r="R307" s="378"/>
      <c r="S307" s="377"/>
      <c r="T307" s="378"/>
      <c r="U307" s="378"/>
      <c r="V307" s="378"/>
      <c r="W307" s="378"/>
      <c r="X307" s="378"/>
      <c r="Y307" s="378"/>
      <c r="Z307" s="378"/>
      <c r="AA307" s="378"/>
      <c r="AB307" s="378"/>
      <c r="AC307" s="378"/>
      <c r="AD307" s="378"/>
      <c r="AE307" s="378"/>
      <c r="AF307" s="378"/>
      <c r="AG307" s="378"/>
      <c r="AH307" s="378"/>
      <c r="AI307" s="378"/>
      <c r="AJ307" s="378"/>
      <c r="AK307" s="378"/>
      <c r="AL307" s="378"/>
    </row>
    <row r="308" spans="2:38" s="9" customFormat="1">
      <c r="B308" s="7"/>
      <c r="E308" s="378"/>
      <c r="F308" s="378"/>
      <c r="G308" s="378"/>
      <c r="H308" s="378"/>
      <c r="I308" s="378"/>
      <c r="J308" s="378"/>
      <c r="K308" s="378"/>
      <c r="L308" s="378"/>
      <c r="M308" s="378"/>
      <c r="N308" s="378"/>
      <c r="O308" s="378"/>
      <c r="P308" s="378"/>
      <c r="Q308" s="378"/>
      <c r="R308" s="378"/>
      <c r="S308" s="377"/>
      <c r="T308" s="378"/>
      <c r="U308" s="378"/>
      <c r="V308" s="378"/>
      <c r="W308" s="378"/>
      <c r="X308" s="378"/>
      <c r="Y308" s="378"/>
      <c r="Z308" s="378"/>
      <c r="AA308" s="378"/>
      <c r="AB308" s="378"/>
      <c r="AC308" s="378"/>
      <c r="AD308" s="378"/>
      <c r="AE308" s="378"/>
      <c r="AF308" s="378"/>
      <c r="AG308" s="378"/>
      <c r="AH308" s="378"/>
      <c r="AI308" s="378"/>
      <c r="AJ308" s="378"/>
      <c r="AK308" s="378"/>
      <c r="AL308" s="378"/>
    </row>
    <row r="309" spans="2:38" s="9" customFormat="1">
      <c r="B309" s="7"/>
      <c r="E309" s="378"/>
      <c r="F309" s="378"/>
      <c r="G309" s="378"/>
      <c r="H309" s="378"/>
      <c r="I309" s="378"/>
      <c r="J309" s="378"/>
      <c r="K309" s="378"/>
      <c r="L309" s="378"/>
      <c r="M309" s="378"/>
      <c r="N309" s="378"/>
      <c r="O309" s="378"/>
      <c r="P309" s="378"/>
      <c r="Q309" s="378"/>
      <c r="R309" s="378"/>
      <c r="S309" s="377"/>
      <c r="T309" s="378"/>
      <c r="U309" s="378"/>
      <c r="V309" s="378"/>
      <c r="W309" s="378"/>
      <c r="X309" s="378"/>
      <c r="Y309" s="378"/>
      <c r="Z309" s="378"/>
      <c r="AA309" s="378"/>
      <c r="AB309" s="378"/>
      <c r="AC309" s="378"/>
      <c r="AD309" s="378"/>
      <c r="AE309" s="378"/>
      <c r="AF309" s="378"/>
      <c r="AG309" s="378"/>
      <c r="AH309" s="378"/>
      <c r="AI309" s="378"/>
      <c r="AJ309" s="378"/>
      <c r="AK309" s="378"/>
      <c r="AL309" s="378"/>
    </row>
    <row r="310" spans="2:38" s="9" customFormat="1">
      <c r="B310" s="7"/>
      <c r="E310" s="378"/>
      <c r="F310" s="378"/>
      <c r="G310" s="378"/>
      <c r="H310" s="378"/>
      <c r="I310" s="378"/>
      <c r="J310" s="378"/>
      <c r="K310" s="378"/>
      <c r="L310" s="378"/>
      <c r="M310" s="378"/>
      <c r="N310" s="378"/>
      <c r="O310" s="378"/>
      <c r="P310" s="378"/>
      <c r="Q310" s="378"/>
      <c r="R310" s="378"/>
      <c r="S310" s="377"/>
      <c r="T310" s="378"/>
      <c r="U310" s="378"/>
      <c r="V310" s="378"/>
      <c r="W310" s="378"/>
      <c r="X310" s="378"/>
      <c r="Y310" s="378"/>
      <c r="Z310" s="378"/>
      <c r="AA310" s="378"/>
      <c r="AB310" s="378"/>
      <c r="AC310" s="378"/>
      <c r="AD310" s="378"/>
      <c r="AE310" s="378"/>
      <c r="AF310" s="378"/>
      <c r="AG310" s="378"/>
      <c r="AH310" s="378"/>
      <c r="AI310" s="378"/>
      <c r="AJ310" s="378"/>
      <c r="AK310" s="378"/>
      <c r="AL310" s="378"/>
    </row>
    <row r="311" spans="2:38" s="9" customFormat="1">
      <c r="B311" s="7"/>
      <c r="E311" s="378"/>
      <c r="F311" s="378"/>
      <c r="G311" s="378"/>
      <c r="H311" s="378"/>
      <c r="I311" s="378"/>
      <c r="J311" s="378"/>
      <c r="K311" s="378"/>
      <c r="L311" s="378"/>
      <c r="M311" s="378"/>
      <c r="N311" s="378"/>
      <c r="O311" s="378"/>
      <c r="P311" s="378"/>
      <c r="Q311" s="378"/>
      <c r="R311" s="378"/>
      <c r="S311" s="377"/>
      <c r="T311" s="378"/>
      <c r="U311" s="378"/>
      <c r="V311" s="378"/>
      <c r="W311" s="378"/>
      <c r="X311" s="378"/>
      <c r="Y311" s="378"/>
      <c r="Z311" s="378"/>
      <c r="AA311" s="378"/>
      <c r="AB311" s="378"/>
      <c r="AC311" s="378"/>
      <c r="AD311" s="378"/>
      <c r="AE311" s="378"/>
      <c r="AF311" s="378"/>
      <c r="AG311" s="378"/>
      <c r="AH311" s="378"/>
      <c r="AI311" s="378"/>
      <c r="AJ311" s="378"/>
      <c r="AK311" s="378"/>
      <c r="AL311" s="378"/>
    </row>
    <row r="312" spans="2:38" s="9" customFormat="1">
      <c r="B312" s="7"/>
      <c r="E312" s="378"/>
      <c r="F312" s="378"/>
      <c r="G312" s="378"/>
      <c r="H312" s="378"/>
      <c r="I312" s="378"/>
      <c r="J312" s="378"/>
      <c r="K312" s="378"/>
      <c r="L312" s="378"/>
      <c r="M312" s="378"/>
      <c r="N312" s="378"/>
      <c r="O312" s="378"/>
      <c r="P312" s="378"/>
      <c r="Q312" s="378"/>
      <c r="R312" s="378"/>
      <c r="S312" s="377"/>
      <c r="T312" s="378"/>
      <c r="U312" s="378"/>
      <c r="V312" s="378"/>
      <c r="W312" s="378"/>
      <c r="X312" s="378"/>
      <c r="Y312" s="378"/>
      <c r="Z312" s="378"/>
      <c r="AA312" s="378"/>
      <c r="AB312" s="378"/>
      <c r="AC312" s="378"/>
      <c r="AD312" s="378"/>
      <c r="AE312" s="378"/>
      <c r="AF312" s="378"/>
      <c r="AG312" s="378"/>
      <c r="AH312" s="378"/>
      <c r="AI312" s="378"/>
      <c r="AJ312" s="378"/>
      <c r="AK312" s="378"/>
      <c r="AL312" s="378"/>
    </row>
    <row r="313" spans="2:38" s="9" customFormat="1">
      <c r="B313" s="7"/>
      <c r="E313" s="378"/>
      <c r="F313" s="378"/>
      <c r="G313" s="378"/>
      <c r="H313" s="378"/>
      <c r="I313" s="378"/>
      <c r="J313" s="378"/>
      <c r="K313" s="378"/>
      <c r="L313" s="378"/>
      <c r="M313" s="378"/>
      <c r="N313" s="378"/>
      <c r="O313" s="378"/>
      <c r="P313" s="378"/>
      <c r="Q313" s="378"/>
      <c r="R313" s="378"/>
      <c r="S313" s="377"/>
      <c r="T313" s="378"/>
      <c r="U313" s="378"/>
      <c r="V313" s="378"/>
      <c r="W313" s="378"/>
      <c r="X313" s="378"/>
      <c r="Y313" s="378"/>
      <c r="Z313" s="378"/>
      <c r="AA313" s="378"/>
      <c r="AB313" s="378"/>
      <c r="AC313" s="378"/>
      <c r="AD313" s="378"/>
      <c r="AE313" s="378"/>
      <c r="AF313" s="378"/>
      <c r="AG313" s="378"/>
      <c r="AH313" s="378"/>
      <c r="AI313" s="378"/>
      <c r="AJ313" s="378"/>
      <c r="AK313" s="378"/>
      <c r="AL313" s="378"/>
    </row>
    <row r="314" spans="2:38" s="9" customFormat="1">
      <c r="B314" s="7"/>
      <c r="E314" s="378"/>
      <c r="F314" s="378"/>
      <c r="G314" s="378"/>
      <c r="H314" s="378"/>
      <c r="I314" s="378"/>
      <c r="J314" s="378"/>
      <c r="K314" s="378"/>
      <c r="L314" s="378"/>
      <c r="M314" s="378"/>
      <c r="N314" s="378"/>
      <c r="O314" s="378"/>
      <c r="P314" s="378"/>
      <c r="Q314" s="378"/>
      <c r="R314" s="378"/>
      <c r="S314" s="377"/>
      <c r="T314" s="378"/>
      <c r="U314" s="378"/>
      <c r="V314" s="378"/>
      <c r="W314" s="378"/>
      <c r="X314" s="378"/>
      <c r="Y314" s="378"/>
      <c r="Z314" s="378"/>
      <c r="AA314" s="378"/>
      <c r="AB314" s="378"/>
      <c r="AC314" s="378"/>
      <c r="AD314" s="378"/>
      <c r="AE314" s="378"/>
      <c r="AF314" s="378"/>
      <c r="AG314" s="378"/>
      <c r="AH314" s="378"/>
      <c r="AI314" s="378"/>
      <c r="AJ314" s="378"/>
      <c r="AK314" s="378"/>
      <c r="AL314" s="378"/>
    </row>
    <row r="315" spans="2:38" s="9" customFormat="1">
      <c r="B315" s="7"/>
      <c r="E315" s="378"/>
      <c r="F315" s="378"/>
      <c r="G315" s="378"/>
      <c r="H315" s="378"/>
      <c r="I315" s="378"/>
      <c r="J315" s="378"/>
      <c r="K315" s="378"/>
      <c r="L315" s="378"/>
      <c r="M315" s="378"/>
      <c r="N315" s="378"/>
      <c r="O315" s="378"/>
      <c r="P315" s="378"/>
      <c r="Q315" s="378"/>
      <c r="R315" s="378"/>
      <c r="S315" s="377"/>
      <c r="T315" s="378"/>
      <c r="U315" s="378"/>
      <c r="V315" s="378"/>
      <c r="W315" s="378"/>
      <c r="X315" s="378"/>
      <c r="Y315" s="378"/>
      <c r="Z315" s="378"/>
      <c r="AA315" s="378"/>
      <c r="AB315" s="378"/>
      <c r="AC315" s="378"/>
      <c r="AD315" s="378"/>
      <c r="AE315" s="378"/>
      <c r="AF315" s="378"/>
      <c r="AG315" s="378"/>
      <c r="AH315" s="378"/>
      <c r="AI315" s="378"/>
      <c r="AJ315" s="378"/>
      <c r="AK315" s="378"/>
      <c r="AL315" s="378"/>
    </row>
    <row r="316" spans="2:38" s="9" customFormat="1">
      <c r="B316" s="7"/>
      <c r="E316" s="378"/>
      <c r="F316" s="378"/>
      <c r="G316" s="378"/>
      <c r="H316" s="378"/>
      <c r="I316" s="378"/>
      <c r="J316" s="378"/>
      <c r="K316" s="378"/>
      <c r="L316" s="378"/>
      <c r="M316" s="378"/>
      <c r="N316" s="378"/>
      <c r="O316" s="378"/>
      <c r="P316" s="378"/>
      <c r="Q316" s="378"/>
      <c r="R316" s="378"/>
      <c r="S316" s="377"/>
      <c r="T316" s="378"/>
      <c r="U316" s="378"/>
      <c r="V316" s="378"/>
      <c r="W316" s="378"/>
      <c r="X316" s="378"/>
      <c r="Y316" s="378"/>
      <c r="Z316" s="378"/>
      <c r="AA316" s="378"/>
      <c r="AB316" s="378"/>
      <c r="AC316" s="378"/>
      <c r="AD316" s="378"/>
      <c r="AE316" s="378"/>
      <c r="AF316" s="378"/>
      <c r="AG316" s="378"/>
      <c r="AH316" s="378"/>
      <c r="AI316" s="378"/>
      <c r="AJ316" s="378"/>
      <c r="AK316" s="378"/>
      <c r="AL316" s="378"/>
    </row>
    <row r="317" spans="2:38" s="9" customFormat="1">
      <c r="B317" s="7"/>
      <c r="E317" s="378"/>
      <c r="F317" s="378"/>
      <c r="G317" s="378"/>
      <c r="H317" s="378"/>
      <c r="I317" s="378"/>
      <c r="J317" s="378"/>
      <c r="K317" s="378"/>
      <c r="L317" s="378"/>
      <c r="M317" s="378"/>
      <c r="N317" s="378"/>
      <c r="O317" s="378"/>
      <c r="P317" s="378"/>
      <c r="Q317" s="378"/>
      <c r="R317" s="378"/>
      <c r="S317" s="377"/>
      <c r="T317" s="378"/>
      <c r="U317" s="378"/>
      <c r="V317" s="378"/>
      <c r="W317" s="378"/>
      <c r="X317" s="378"/>
      <c r="Y317" s="378"/>
      <c r="Z317" s="378"/>
      <c r="AA317" s="378"/>
      <c r="AB317" s="378"/>
      <c r="AC317" s="378"/>
      <c r="AD317" s="378"/>
      <c r="AE317" s="378"/>
      <c r="AF317" s="378"/>
      <c r="AG317" s="378"/>
      <c r="AH317" s="378"/>
      <c r="AI317" s="378"/>
      <c r="AJ317" s="378"/>
      <c r="AK317" s="378"/>
      <c r="AL317" s="378"/>
    </row>
    <row r="318" spans="2:38" s="9" customFormat="1">
      <c r="B318" s="7"/>
      <c r="E318" s="378"/>
      <c r="F318" s="378"/>
      <c r="G318" s="378"/>
      <c r="H318" s="378"/>
      <c r="I318" s="378"/>
      <c r="J318" s="378"/>
      <c r="K318" s="378"/>
      <c r="L318" s="378"/>
      <c r="M318" s="378"/>
      <c r="N318" s="378"/>
      <c r="O318" s="378"/>
      <c r="P318" s="378"/>
      <c r="Q318" s="378"/>
      <c r="R318" s="378"/>
      <c r="S318" s="377"/>
      <c r="T318" s="378"/>
      <c r="U318" s="378"/>
      <c r="V318" s="378"/>
      <c r="W318" s="378"/>
      <c r="X318" s="378"/>
      <c r="Y318" s="378"/>
      <c r="Z318" s="378"/>
      <c r="AA318" s="378"/>
      <c r="AB318" s="378"/>
      <c r="AC318" s="378"/>
      <c r="AD318" s="378"/>
      <c r="AE318" s="378"/>
      <c r="AF318" s="378"/>
      <c r="AG318" s="378"/>
      <c r="AH318" s="378"/>
      <c r="AI318" s="378"/>
      <c r="AJ318" s="378"/>
      <c r="AK318" s="378"/>
      <c r="AL318" s="378"/>
    </row>
    <row r="319" spans="2:38" s="9" customFormat="1">
      <c r="B319" s="7"/>
      <c r="E319" s="378"/>
      <c r="F319" s="378"/>
      <c r="G319" s="378"/>
      <c r="H319" s="378"/>
      <c r="I319" s="378"/>
      <c r="J319" s="378"/>
      <c r="K319" s="378"/>
      <c r="L319" s="378"/>
      <c r="M319" s="378"/>
      <c r="N319" s="378"/>
      <c r="O319" s="378"/>
      <c r="P319" s="378"/>
      <c r="Q319" s="378"/>
      <c r="R319" s="378"/>
      <c r="S319" s="377"/>
      <c r="T319" s="378"/>
      <c r="U319" s="378"/>
      <c r="V319" s="378"/>
      <c r="W319" s="378"/>
      <c r="X319" s="378"/>
      <c r="Y319" s="378"/>
      <c r="Z319" s="378"/>
      <c r="AA319" s="378"/>
      <c r="AB319" s="378"/>
      <c r="AC319" s="378"/>
      <c r="AD319" s="378"/>
      <c r="AE319" s="378"/>
      <c r="AF319" s="378"/>
      <c r="AG319" s="378"/>
      <c r="AH319" s="378"/>
      <c r="AI319" s="378"/>
      <c r="AJ319" s="378"/>
      <c r="AK319" s="378"/>
      <c r="AL319" s="378"/>
    </row>
    <row r="320" spans="2:38" s="9" customFormat="1">
      <c r="B320" s="7"/>
      <c r="E320" s="378"/>
      <c r="F320" s="378"/>
      <c r="G320" s="378"/>
      <c r="H320" s="378"/>
      <c r="I320" s="378"/>
      <c r="J320" s="378"/>
      <c r="K320" s="378"/>
      <c r="L320" s="378"/>
      <c r="M320" s="378"/>
      <c r="N320" s="378"/>
      <c r="O320" s="378"/>
      <c r="P320" s="378"/>
      <c r="Q320" s="378"/>
      <c r="R320" s="378"/>
      <c r="S320" s="377"/>
      <c r="T320" s="378"/>
      <c r="U320" s="378"/>
      <c r="V320" s="378"/>
      <c r="W320" s="378"/>
      <c r="X320" s="378"/>
      <c r="Y320" s="378"/>
      <c r="Z320" s="378"/>
      <c r="AA320" s="378"/>
      <c r="AB320" s="378"/>
      <c r="AC320" s="378"/>
      <c r="AD320" s="378"/>
      <c r="AE320" s="378"/>
      <c r="AF320" s="378"/>
      <c r="AG320" s="378"/>
      <c r="AH320" s="378"/>
      <c r="AI320" s="378"/>
      <c r="AJ320" s="378"/>
      <c r="AK320" s="378"/>
      <c r="AL320" s="378"/>
    </row>
    <row r="321" spans="2:38" s="9" customFormat="1">
      <c r="B321" s="7"/>
      <c r="E321" s="378"/>
      <c r="F321" s="378"/>
      <c r="G321" s="378"/>
      <c r="H321" s="378"/>
      <c r="I321" s="378"/>
      <c r="J321" s="378"/>
      <c r="K321" s="378"/>
      <c r="L321" s="378"/>
      <c r="M321" s="378"/>
      <c r="N321" s="378"/>
      <c r="O321" s="378"/>
      <c r="P321" s="378"/>
      <c r="Q321" s="378"/>
      <c r="R321" s="378"/>
      <c r="S321" s="377"/>
      <c r="T321" s="378"/>
      <c r="U321" s="378"/>
      <c r="V321" s="378"/>
      <c r="W321" s="378"/>
      <c r="X321" s="378"/>
      <c r="Y321" s="378"/>
      <c r="Z321" s="378"/>
      <c r="AA321" s="378"/>
      <c r="AB321" s="378"/>
      <c r="AC321" s="378"/>
      <c r="AD321" s="378"/>
      <c r="AE321" s="378"/>
      <c r="AF321" s="378"/>
      <c r="AG321" s="378"/>
      <c r="AH321" s="378"/>
      <c r="AI321" s="378"/>
      <c r="AJ321" s="378"/>
      <c r="AK321" s="378"/>
      <c r="AL321" s="378"/>
    </row>
    <row r="322" spans="2:38" s="9" customFormat="1">
      <c r="B322" s="7"/>
      <c r="E322" s="378"/>
      <c r="F322" s="378"/>
      <c r="G322" s="378"/>
      <c r="H322" s="378"/>
      <c r="I322" s="378"/>
      <c r="J322" s="378"/>
      <c r="K322" s="378"/>
      <c r="L322" s="378"/>
      <c r="M322" s="378"/>
      <c r="N322" s="378"/>
      <c r="O322" s="378"/>
      <c r="P322" s="378"/>
      <c r="Q322" s="378"/>
      <c r="R322" s="378"/>
      <c r="S322" s="377"/>
      <c r="T322" s="378"/>
      <c r="U322" s="378"/>
      <c r="V322" s="378"/>
      <c r="W322" s="378"/>
      <c r="X322" s="378"/>
      <c r="Y322" s="378"/>
      <c r="Z322" s="378"/>
      <c r="AA322" s="378"/>
      <c r="AB322" s="378"/>
      <c r="AC322" s="378"/>
      <c r="AD322" s="378"/>
      <c r="AE322" s="378"/>
      <c r="AF322" s="378"/>
      <c r="AG322" s="378"/>
      <c r="AH322" s="378"/>
      <c r="AI322" s="378"/>
      <c r="AJ322" s="378"/>
      <c r="AK322" s="378"/>
      <c r="AL322" s="378"/>
    </row>
    <row r="323" spans="2:38" s="9" customFormat="1">
      <c r="B323" s="7"/>
      <c r="E323" s="378"/>
      <c r="F323" s="378"/>
      <c r="G323" s="378"/>
      <c r="H323" s="378"/>
      <c r="I323" s="378"/>
      <c r="J323" s="378"/>
      <c r="K323" s="378"/>
      <c r="L323" s="378"/>
      <c r="M323" s="378"/>
      <c r="N323" s="378"/>
      <c r="O323" s="378"/>
      <c r="P323" s="378"/>
      <c r="Q323" s="378"/>
      <c r="R323" s="378"/>
      <c r="S323" s="377"/>
      <c r="T323" s="378"/>
      <c r="U323" s="378"/>
      <c r="V323" s="378"/>
      <c r="W323" s="378"/>
      <c r="X323" s="378"/>
      <c r="Y323" s="378"/>
      <c r="Z323" s="378"/>
      <c r="AA323" s="378"/>
      <c r="AB323" s="378"/>
      <c r="AC323" s="378"/>
      <c r="AD323" s="378"/>
      <c r="AE323" s="378"/>
      <c r="AF323" s="378"/>
      <c r="AG323" s="378"/>
      <c r="AH323" s="378"/>
      <c r="AI323" s="378"/>
      <c r="AJ323" s="378"/>
      <c r="AK323" s="378"/>
      <c r="AL323" s="378"/>
    </row>
    <row r="324" spans="2:38" s="9" customFormat="1">
      <c r="B324" s="7"/>
      <c r="E324" s="378"/>
      <c r="F324" s="378"/>
      <c r="G324" s="378"/>
      <c r="H324" s="378"/>
      <c r="I324" s="378"/>
      <c r="J324" s="378"/>
      <c r="K324" s="378"/>
      <c r="L324" s="378"/>
      <c r="M324" s="378"/>
      <c r="N324" s="378"/>
      <c r="O324" s="378"/>
      <c r="P324" s="378"/>
      <c r="Q324" s="378"/>
      <c r="R324" s="378"/>
      <c r="S324" s="377"/>
      <c r="T324" s="378"/>
      <c r="U324" s="378"/>
      <c r="V324" s="378"/>
      <c r="W324" s="378"/>
      <c r="X324" s="378"/>
      <c r="Y324" s="378"/>
      <c r="Z324" s="378"/>
      <c r="AA324" s="378"/>
      <c r="AB324" s="378"/>
      <c r="AC324" s="378"/>
      <c r="AD324" s="378"/>
      <c r="AE324" s="378"/>
      <c r="AF324" s="378"/>
      <c r="AG324" s="378"/>
      <c r="AH324" s="378"/>
      <c r="AI324" s="378"/>
      <c r="AJ324" s="378"/>
      <c r="AK324" s="378"/>
      <c r="AL324" s="378"/>
    </row>
    <row r="325" spans="2:38" s="9" customFormat="1">
      <c r="B325" s="7"/>
      <c r="E325" s="378"/>
      <c r="F325" s="378"/>
      <c r="G325" s="378"/>
      <c r="H325" s="378"/>
      <c r="I325" s="378"/>
      <c r="J325" s="378"/>
      <c r="K325" s="378"/>
      <c r="L325" s="378"/>
      <c r="M325" s="378"/>
      <c r="N325" s="378"/>
      <c r="O325" s="378"/>
      <c r="P325" s="378"/>
      <c r="Q325" s="378"/>
      <c r="R325" s="378"/>
      <c r="S325" s="377"/>
      <c r="T325" s="378"/>
      <c r="U325" s="378"/>
      <c r="V325" s="378"/>
      <c r="W325" s="378"/>
      <c r="X325" s="378"/>
      <c r="Y325" s="378"/>
      <c r="Z325" s="378"/>
      <c r="AA325" s="378"/>
      <c r="AB325" s="378"/>
      <c r="AC325" s="378"/>
      <c r="AD325" s="378"/>
      <c r="AE325" s="378"/>
      <c r="AF325" s="378"/>
      <c r="AG325" s="378"/>
      <c r="AH325" s="378"/>
      <c r="AI325" s="378"/>
      <c r="AJ325" s="378"/>
      <c r="AK325" s="378"/>
      <c r="AL325" s="378"/>
    </row>
    <row r="326" spans="2:38" s="9" customFormat="1">
      <c r="B326" s="7"/>
      <c r="E326" s="378"/>
      <c r="F326" s="378"/>
      <c r="G326" s="378"/>
      <c r="H326" s="378"/>
      <c r="I326" s="378"/>
      <c r="J326" s="378"/>
      <c r="K326" s="378"/>
      <c r="L326" s="378"/>
      <c r="M326" s="378"/>
      <c r="N326" s="378"/>
      <c r="O326" s="378"/>
      <c r="P326" s="378"/>
      <c r="Q326" s="378"/>
      <c r="R326" s="378"/>
      <c r="S326" s="377"/>
      <c r="T326" s="378"/>
      <c r="U326" s="378"/>
      <c r="V326" s="378"/>
      <c r="W326" s="378"/>
      <c r="X326" s="378"/>
      <c r="Y326" s="378"/>
      <c r="Z326" s="378"/>
      <c r="AA326" s="378"/>
      <c r="AB326" s="378"/>
      <c r="AC326" s="378"/>
      <c r="AD326" s="378"/>
      <c r="AE326" s="378"/>
      <c r="AF326" s="378"/>
      <c r="AG326" s="378"/>
      <c r="AH326" s="378"/>
      <c r="AI326" s="378"/>
      <c r="AJ326" s="378"/>
      <c r="AK326" s="378"/>
      <c r="AL326" s="378"/>
    </row>
    <row r="327" spans="2:38" s="9" customFormat="1">
      <c r="B327" s="7"/>
      <c r="E327" s="378"/>
      <c r="F327" s="378"/>
      <c r="G327" s="378"/>
      <c r="H327" s="378"/>
      <c r="I327" s="378"/>
      <c r="J327" s="378"/>
      <c r="K327" s="378"/>
      <c r="L327" s="378"/>
      <c r="M327" s="378"/>
      <c r="N327" s="378"/>
      <c r="O327" s="378"/>
      <c r="P327" s="378"/>
      <c r="Q327" s="378"/>
      <c r="R327" s="378"/>
      <c r="S327" s="377"/>
      <c r="T327" s="378"/>
      <c r="U327" s="378"/>
      <c r="V327" s="378"/>
      <c r="W327" s="378"/>
      <c r="X327" s="378"/>
      <c r="Y327" s="378"/>
      <c r="Z327" s="378"/>
      <c r="AA327" s="378"/>
      <c r="AB327" s="378"/>
      <c r="AC327" s="378"/>
      <c r="AD327" s="378"/>
      <c r="AE327" s="378"/>
      <c r="AF327" s="378"/>
      <c r="AG327" s="378"/>
      <c r="AH327" s="378"/>
      <c r="AI327" s="378"/>
      <c r="AJ327" s="378"/>
      <c r="AK327" s="378"/>
      <c r="AL327" s="378"/>
    </row>
    <row r="328" spans="2:38" s="9" customFormat="1">
      <c r="B328" s="7"/>
      <c r="E328" s="378"/>
      <c r="F328" s="378"/>
      <c r="G328" s="378"/>
      <c r="H328" s="378"/>
      <c r="I328" s="378"/>
      <c r="J328" s="378"/>
      <c r="K328" s="378"/>
      <c r="L328" s="378"/>
      <c r="M328" s="378"/>
      <c r="N328" s="378"/>
      <c r="O328" s="378"/>
      <c r="P328" s="378"/>
      <c r="Q328" s="378"/>
      <c r="R328" s="378"/>
      <c r="S328" s="377"/>
      <c r="T328" s="378"/>
      <c r="U328" s="378"/>
      <c r="V328" s="378"/>
      <c r="W328" s="378"/>
      <c r="X328" s="378"/>
      <c r="Y328" s="378"/>
      <c r="Z328" s="378"/>
      <c r="AA328" s="378"/>
      <c r="AB328" s="378"/>
      <c r="AC328" s="378"/>
      <c r="AD328" s="378"/>
      <c r="AE328" s="378"/>
      <c r="AF328" s="378"/>
      <c r="AG328" s="378"/>
      <c r="AH328" s="378"/>
      <c r="AI328" s="378"/>
      <c r="AJ328" s="378"/>
      <c r="AK328" s="378"/>
      <c r="AL328" s="378"/>
    </row>
    <row r="329" spans="2:38" s="9" customFormat="1">
      <c r="B329" s="7"/>
      <c r="E329" s="378"/>
      <c r="F329" s="378"/>
      <c r="G329" s="378"/>
      <c r="H329" s="378"/>
      <c r="I329" s="378"/>
      <c r="J329" s="378"/>
      <c r="K329" s="378"/>
      <c r="L329" s="378"/>
      <c r="M329" s="378"/>
      <c r="N329" s="378"/>
      <c r="O329" s="378"/>
      <c r="P329" s="378"/>
      <c r="Q329" s="378"/>
      <c r="R329" s="378"/>
      <c r="S329" s="377"/>
      <c r="T329" s="378"/>
      <c r="U329" s="378"/>
      <c r="V329" s="378"/>
      <c r="W329" s="378"/>
      <c r="X329" s="378"/>
      <c r="Y329" s="378"/>
      <c r="Z329" s="378"/>
      <c r="AA329" s="378"/>
      <c r="AB329" s="378"/>
      <c r="AC329" s="378"/>
      <c r="AD329" s="378"/>
      <c r="AE329" s="378"/>
      <c r="AF329" s="378"/>
      <c r="AG329" s="378"/>
      <c r="AH329" s="378"/>
      <c r="AI329" s="378"/>
      <c r="AJ329" s="378"/>
      <c r="AK329" s="378"/>
      <c r="AL329" s="378"/>
    </row>
    <row r="330" spans="2:38" s="9" customFormat="1">
      <c r="B330" s="7"/>
      <c r="E330" s="378"/>
      <c r="F330" s="378"/>
      <c r="G330" s="378"/>
      <c r="H330" s="378"/>
      <c r="I330" s="378"/>
      <c r="J330" s="378"/>
      <c r="K330" s="378"/>
      <c r="L330" s="378"/>
      <c r="M330" s="378"/>
      <c r="N330" s="378"/>
      <c r="O330" s="378"/>
      <c r="P330" s="378"/>
      <c r="Q330" s="378"/>
      <c r="R330" s="378"/>
      <c r="S330" s="377"/>
      <c r="T330" s="378"/>
      <c r="U330" s="378"/>
      <c r="V330" s="378"/>
      <c r="W330" s="378"/>
      <c r="X330" s="378"/>
      <c r="Y330" s="378"/>
      <c r="Z330" s="378"/>
      <c r="AA330" s="378"/>
      <c r="AB330" s="378"/>
      <c r="AC330" s="378"/>
      <c r="AD330" s="378"/>
      <c r="AE330" s="378"/>
      <c r="AF330" s="378"/>
      <c r="AG330" s="378"/>
      <c r="AH330" s="378"/>
      <c r="AI330" s="378"/>
      <c r="AJ330" s="378"/>
      <c r="AK330" s="378"/>
      <c r="AL330" s="378"/>
    </row>
    <row r="331" spans="2:38" s="9" customFormat="1">
      <c r="B331" s="7"/>
      <c r="E331" s="378"/>
      <c r="F331" s="378"/>
      <c r="G331" s="378"/>
      <c r="H331" s="378"/>
      <c r="I331" s="378"/>
      <c r="J331" s="378"/>
      <c r="K331" s="378"/>
      <c r="L331" s="378"/>
      <c r="M331" s="378"/>
      <c r="N331" s="378"/>
      <c r="O331" s="378"/>
      <c r="P331" s="378"/>
      <c r="Q331" s="378"/>
      <c r="R331" s="378"/>
      <c r="S331" s="377"/>
      <c r="T331" s="378"/>
      <c r="U331" s="378"/>
      <c r="V331" s="378"/>
      <c r="W331" s="378"/>
      <c r="X331" s="378"/>
      <c r="Y331" s="378"/>
      <c r="Z331" s="378"/>
      <c r="AA331" s="378"/>
      <c r="AB331" s="378"/>
      <c r="AC331" s="378"/>
      <c r="AD331" s="378"/>
      <c r="AE331" s="378"/>
      <c r="AF331" s="378"/>
      <c r="AG331" s="378"/>
      <c r="AH331" s="378"/>
      <c r="AI331" s="378"/>
      <c r="AJ331" s="378"/>
      <c r="AK331" s="378"/>
      <c r="AL331" s="378"/>
    </row>
    <row r="332" spans="2:38" s="9" customFormat="1">
      <c r="B332" s="7"/>
      <c r="E332" s="378"/>
      <c r="F332" s="378"/>
      <c r="G332" s="378"/>
      <c r="H332" s="378"/>
      <c r="I332" s="378"/>
      <c r="J332" s="378"/>
      <c r="K332" s="378"/>
      <c r="L332" s="378"/>
      <c r="M332" s="378"/>
      <c r="N332" s="378"/>
      <c r="O332" s="378"/>
      <c r="P332" s="378"/>
      <c r="Q332" s="378"/>
      <c r="R332" s="378"/>
      <c r="S332" s="377"/>
      <c r="T332" s="378"/>
      <c r="U332" s="378"/>
      <c r="V332" s="378"/>
      <c r="W332" s="378"/>
      <c r="X332" s="378"/>
      <c r="Y332" s="378"/>
      <c r="Z332" s="378"/>
      <c r="AA332" s="378"/>
      <c r="AB332" s="378"/>
      <c r="AC332" s="378"/>
      <c r="AD332" s="378"/>
      <c r="AE332" s="378"/>
      <c r="AF332" s="378"/>
      <c r="AG332" s="378"/>
      <c r="AH332" s="378"/>
      <c r="AI332" s="378"/>
      <c r="AJ332" s="378"/>
      <c r="AK332" s="378"/>
      <c r="AL332" s="378"/>
    </row>
    <row r="333" spans="2:38" s="9" customFormat="1">
      <c r="B333" s="7"/>
      <c r="E333" s="378"/>
      <c r="F333" s="378"/>
      <c r="G333" s="378"/>
      <c r="H333" s="378"/>
      <c r="I333" s="378"/>
      <c r="J333" s="378"/>
      <c r="K333" s="378"/>
      <c r="L333" s="378"/>
      <c r="M333" s="378"/>
      <c r="N333" s="378"/>
      <c r="O333" s="378"/>
      <c r="P333" s="378"/>
      <c r="Q333" s="378"/>
      <c r="R333" s="378"/>
      <c r="S333" s="377"/>
      <c r="T333" s="378"/>
      <c r="U333" s="378"/>
      <c r="V333" s="378"/>
      <c r="W333" s="378"/>
      <c r="X333" s="378"/>
      <c r="Y333" s="378"/>
      <c r="Z333" s="378"/>
      <c r="AA333" s="378"/>
      <c r="AB333" s="378"/>
      <c r="AC333" s="378"/>
      <c r="AD333" s="378"/>
      <c r="AE333" s="378"/>
      <c r="AF333" s="378"/>
      <c r="AG333" s="378"/>
      <c r="AH333" s="378"/>
      <c r="AI333" s="378"/>
      <c r="AJ333" s="378"/>
      <c r="AK333" s="378"/>
      <c r="AL333" s="378"/>
    </row>
    <row r="334" spans="2:38" s="9" customFormat="1">
      <c r="B334" s="7"/>
      <c r="E334" s="378"/>
      <c r="F334" s="378"/>
      <c r="G334" s="378"/>
      <c r="H334" s="378"/>
      <c r="I334" s="378"/>
      <c r="J334" s="378"/>
      <c r="K334" s="378"/>
      <c r="L334" s="378"/>
      <c r="M334" s="378"/>
      <c r="N334" s="378"/>
      <c r="O334" s="378"/>
      <c r="P334" s="378"/>
      <c r="Q334" s="378"/>
      <c r="R334" s="378"/>
      <c r="S334" s="377"/>
      <c r="T334" s="378"/>
      <c r="U334" s="378"/>
      <c r="V334" s="378"/>
      <c r="W334" s="378"/>
      <c r="X334" s="378"/>
      <c r="Y334" s="378"/>
      <c r="Z334" s="378"/>
      <c r="AA334" s="378"/>
      <c r="AB334" s="378"/>
      <c r="AC334" s="378"/>
      <c r="AD334" s="378"/>
      <c r="AE334" s="378"/>
      <c r="AF334" s="378"/>
      <c r="AG334" s="378"/>
      <c r="AH334" s="378"/>
      <c r="AI334" s="378"/>
      <c r="AJ334" s="378"/>
      <c r="AK334" s="378"/>
      <c r="AL334" s="378"/>
    </row>
    <row r="335" spans="2:38" s="9" customFormat="1">
      <c r="B335" s="7"/>
      <c r="E335" s="378"/>
      <c r="F335" s="378"/>
      <c r="G335" s="378"/>
      <c r="H335" s="378"/>
      <c r="I335" s="378"/>
      <c r="J335" s="378"/>
      <c r="K335" s="378"/>
      <c r="L335" s="378"/>
      <c r="M335" s="378"/>
      <c r="N335" s="378"/>
      <c r="O335" s="378"/>
      <c r="P335" s="378"/>
      <c r="Q335" s="378"/>
      <c r="R335" s="378"/>
      <c r="S335" s="377"/>
      <c r="T335" s="378"/>
      <c r="U335" s="378"/>
      <c r="V335" s="378"/>
      <c r="W335" s="378"/>
      <c r="X335" s="378"/>
      <c r="Y335" s="378"/>
      <c r="Z335" s="378"/>
      <c r="AA335" s="378"/>
      <c r="AB335" s="378"/>
      <c r="AC335" s="378"/>
      <c r="AD335" s="378"/>
      <c r="AE335" s="378"/>
      <c r="AF335" s="378"/>
      <c r="AG335" s="378"/>
      <c r="AH335" s="378"/>
      <c r="AI335" s="378"/>
      <c r="AJ335" s="378"/>
      <c r="AK335" s="378"/>
      <c r="AL335" s="378"/>
    </row>
    <row r="336" spans="2:38" s="9" customFormat="1">
      <c r="B336" s="7"/>
      <c r="E336" s="378"/>
      <c r="F336" s="378"/>
      <c r="G336" s="378"/>
      <c r="H336" s="378"/>
      <c r="I336" s="378"/>
      <c r="J336" s="378"/>
      <c r="K336" s="378"/>
      <c r="L336" s="378"/>
      <c r="M336" s="378"/>
      <c r="N336" s="378"/>
      <c r="O336" s="378"/>
      <c r="P336" s="378"/>
      <c r="Q336" s="378"/>
      <c r="R336" s="378"/>
      <c r="S336" s="377"/>
      <c r="T336" s="378"/>
      <c r="U336" s="378"/>
      <c r="V336" s="378"/>
      <c r="W336" s="378"/>
      <c r="X336" s="378"/>
      <c r="Y336" s="378"/>
      <c r="Z336" s="378"/>
      <c r="AA336" s="378"/>
      <c r="AB336" s="378"/>
      <c r="AC336" s="378"/>
      <c r="AD336" s="378"/>
      <c r="AE336" s="378"/>
      <c r="AF336" s="378"/>
      <c r="AG336" s="378"/>
      <c r="AH336" s="378"/>
      <c r="AI336" s="378"/>
      <c r="AJ336" s="378"/>
      <c r="AK336" s="378"/>
      <c r="AL336" s="378"/>
    </row>
    <row r="337" spans="2:38" s="9" customFormat="1">
      <c r="B337" s="7"/>
      <c r="E337" s="378"/>
      <c r="F337" s="378"/>
      <c r="G337" s="378"/>
      <c r="H337" s="378"/>
      <c r="I337" s="378"/>
      <c r="J337" s="378"/>
      <c r="K337" s="378"/>
      <c r="L337" s="378"/>
      <c r="M337" s="378"/>
      <c r="N337" s="378"/>
      <c r="O337" s="378"/>
      <c r="P337" s="378"/>
      <c r="Q337" s="378"/>
      <c r="R337" s="378"/>
      <c r="S337" s="377"/>
      <c r="T337" s="378"/>
      <c r="U337" s="378"/>
      <c r="V337" s="378"/>
      <c r="W337" s="378"/>
      <c r="X337" s="378"/>
      <c r="Y337" s="378"/>
      <c r="Z337" s="378"/>
      <c r="AA337" s="378"/>
      <c r="AB337" s="378"/>
      <c r="AC337" s="378"/>
      <c r="AD337" s="378"/>
      <c r="AE337" s="378"/>
      <c r="AF337" s="378"/>
      <c r="AG337" s="378"/>
      <c r="AH337" s="378"/>
      <c r="AI337" s="378"/>
      <c r="AJ337" s="378"/>
      <c r="AK337" s="378"/>
      <c r="AL337" s="378"/>
    </row>
    <row r="338" spans="2:38" s="9" customFormat="1">
      <c r="B338" s="7"/>
      <c r="E338" s="378"/>
      <c r="F338" s="378"/>
      <c r="G338" s="378"/>
      <c r="H338" s="378"/>
      <c r="I338" s="378"/>
      <c r="J338" s="378"/>
      <c r="K338" s="378"/>
      <c r="L338" s="378"/>
      <c r="M338" s="378"/>
      <c r="N338" s="378"/>
      <c r="O338" s="378"/>
      <c r="P338" s="378"/>
      <c r="Q338" s="378"/>
      <c r="R338" s="378"/>
      <c r="S338" s="377"/>
      <c r="T338" s="378"/>
      <c r="U338" s="378"/>
      <c r="V338" s="378"/>
      <c r="W338" s="378"/>
      <c r="X338" s="378"/>
      <c r="Y338" s="378"/>
      <c r="Z338" s="378"/>
      <c r="AA338" s="378"/>
      <c r="AB338" s="378"/>
      <c r="AC338" s="378"/>
      <c r="AD338" s="378"/>
      <c r="AE338" s="378"/>
      <c r="AF338" s="378"/>
      <c r="AG338" s="378"/>
      <c r="AH338" s="378"/>
      <c r="AI338" s="378"/>
      <c r="AJ338" s="378"/>
      <c r="AK338" s="378"/>
      <c r="AL338" s="378"/>
    </row>
    <row r="339" spans="2:38" s="9" customFormat="1">
      <c r="B339" s="7"/>
      <c r="E339" s="378"/>
      <c r="F339" s="378"/>
      <c r="G339" s="378"/>
      <c r="H339" s="378"/>
      <c r="I339" s="378"/>
      <c r="J339" s="378"/>
      <c r="K339" s="378"/>
      <c r="L339" s="378"/>
      <c r="M339" s="378"/>
      <c r="N339" s="378"/>
      <c r="O339" s="378"/>
      <c r="P339" s="378"/>
      <c r="Q339" s="378"/>
      <c r="R339" s="378"/>
      <c r="S339" s="377"/>
      <c r="T339" s="378"/>
      <c r="U339" s="378"/>
      <c r="V339" s="378"/>
      <c r="W339" s="378"/>
      <c r="X339" s="378"/>
      <c r="Y339" s="378"/>
      <c r="Z339" s="378"/>
      <c r="AA339" s="378"/>
      <c r="AB339" s="378"/>
      <c r="AC339" s="378"/>
      <c r="AD339" s="378"/>
      <c r="AE339" s="378"/>
      <c r="AF339" s="378"/>
      <c r="AG339" s="378"/>
      <c r="AH339" s="378"/>
      <c r="AI339" s="378"/>
      <c r="AJ339" s="378"/>
      <c r="AK339" s="378"/>
      <c r="AL339" s="378"/>
    </row>
    <row r="340" spans="2:38" s="9" customFormat="1">
      <c r="B340" s="7"/>
      <c r="E340" s="378"/>
      <c r="F340" s="378"/>
      <c r="G340" s="378"/>
      <c r="H340" s="378"/>
      <c r="I340" s="378"/>
      <c r="J340" s="378"/>
      <c r="K340" s="378"/>
      <c r="L340" s="378"/>
      <c r="M340" s="378"/>
      <c r="N340" s="378"/>
      <c r="O340" s="378"/>
      <c r="P340" s="378"/>
      <c r="Q340" s="378"/>
      <c r="R340" s="378"/>
      <c r="S340" s="377"/>
      <c r="T340" s="378"/>
      <c r="U340" s="378"/>
      <c r="V340" s="378"/>
      <c r="W340" s="378"/>
      <c r="X340" s="378"/>
      <c r="Y340" s="378"/>
      <c r="Z340" s="378"/>
      <c r="AA340" s="378"/>
      <c r="AB340" s="378"/>
      <c r="AC340" s="378"/>
      <c r="AD340" s="378"/>
      <c r="AE340" s="378"/>
      <c r="AF340" s="378"/>
      <c r="AG340" s="378"/>
      <c r="AH340" s="378"/>
      <c r="AI340" s="378"/>
      <c r="AJ340" s="378"/>
      <c r="AK340" s="378"/>
      <c r="AL340" s="378"/>
    </row>
    <row r="341" spans="2:38" s="9" customFormat="1">
      <c r="B341" s="7"/>
      <c r="E341" s="378"/>
      <c r="F341" s="378"/>
      <c r="G341" s="378"/>
      <c r="H341" s="378"/>
      <c r="I341" s="378"/>
      <c r="J341" s="378"/>
      <c r="K341" s="378"/>
      <c r="L341" s="378"/>
      <c r="M341" s="378"/>
      <c r="N341" s="378"/>
      <c r="O341" s="378"/>
      <c r="P341" s="378"/>
      <c r="Q341" s="378"/>
      <c r="R341" s="378"/>
      <c r="S341" s="377"/>
      <c r="T341" s="378"/>
      <c r="U341" s="378"/>
      <c r="V341" s="378"/>
      <c r="W341" s="378"/>
      <c r="X341" s="378"/>
      <c r="Y341" s="378"/>
      <c r="Z341" s="378"/>
      <c r="AA341" s="378"/>
      <c r="AB341" s="378"/>
      <c r="AC341" s="378"/>
      <c r="AD341" s="378"/>
      <c r="AE341" s="378"/>
      <c r="AF341" s="378"/>
      <c r="AG341" s="378"/>
      <c r="AH341" s="378"/>
      <c r="AI341" s="378"/>
      <c r="AJ341" s="378"/>
      <c r="AK341" s="378"/>
      <c r="AL341" s="378"/>
    </row>
    <row r="342" spans="2:38" s="9" customFormat="1">
      <c r="B342" s="7"/>
      <c r="E342" s="378"/>
      <c r="F342" s="378"/>
      <c r="G342" s="378"/>
      <c r="H342" s="378"/>
      <c r="I342" s="378"/>
      <c r="J342" s="378"/>
      <c r="K342" s="378"/>
      <c r="L342" s="378"/>
      <c r="M342" s="378"/>
      <c r="N342" s="378"/>
      <c r="O342" s="378"/>
      <c r="P342" s="378"/>
      <c r="Q342" s="378"/>
      <c r="R342" s="378"/>
      <c r="S342" s="377"/>
      <c r="T342" s="378"/>
      <c r="U342" s="378"/>
      <c r="V342" s="378"/>
      <c r="W342" s="378"/>
      <c r="X342" s="378"/>
      <c r="Y342" s="378"/>
      <c r="Z342" s="378"/>
      <c r="AA342" s="378"/>
      <c r="AB342" s="378"/>
      <c r="AC342" s="378"/>
      <c r="AD342" s="378"/>
      <c r="AE342" s="378"/>
      <c r="AF342" s="378"/>
      <c r="AG342" s="378"/>
      <c r="AH342" s="378"/>
      <c r="AI342" s="378"/>
      <c r="AJ342" s="378"/>
      <c r="AK342" s="378"/>
      <c r="AL342" s="378"/>
    </row>
    <row r="343" spans="2:38" s="9" customFormat="1">
      <c r="B343" s="7"/>
      <c r="E343" s="378"/>
      <c r="F343" s="378"/>
      <c r="G343" s="378"/>
      <c r="H343" s="378"/>
      <c r="I343" s="378"/>
      <c r="J343" s="378"/>
      <c r="K343" s="378"/>
      <c r="L343" s="378"/>
      <c r="M343" s="378"/>
      <c r="N343" s="378"/>
      <c r="O343" s="378"/>
      <c r="P343" s="378"/>
      <c r="Q343" s="378"/>
      <c r="R343" s="378"/>
      <c r="S343" s="377"/>
      <c r="T343" s="378"/>
      <c r="U343" s="378"/>
      <c r="V343" s="378"/>
      <c r="W343" s="378"/>
      <c r="X343" s="378"/>
      <c r="Y343" s="378"/>
      <c r="Z343" s="378"/>
      <c r="AA343" s="378"/>
      <c r="AB343" s="378"/>
      <c r="AC343" s="378"/>
      <c r="AD343" s="378"/>
      <c r="AE343" s="378"/>
      <c r="AF343" s="378"/>
      <c r="AG343" s="378"/>
      <c r="AH343" s="378"/>
      <c r="AI343" s="378"/>
      <c r="AJ343" s="378"/>
      <c r="AK343" s="378"/>
      <c r="AL343" s="378"/>
    </row>
    <row r="344" spans="2:38" s="9" customFormat="1">
      <c r="B344" s="7"/>
      <c r="E344" s="378"/>
      <c r="F344" s="378"/>
      <c r="G344" s="378"/>
      <c r="H344" s="378"/>
      <c r="I344" s="378"/>
      <c r="J344" s="378"/>
      <c r="K344" s="378"/>
      <c r="L344" s="378"/>
      <c r="M344" s="378"/>
      <c r="N344" s="378"/>
      <c r="O344" s="378"/>
      <c r="P344" s="378"/>
      <c r="Q344" s="378"/>
      <c r="R344" s="378"/>
      <c r="S344" s="377"/>
      <c r="T344" s="378"/>
      <c r="U344" s="378"/>
      <c r="V344" s="378"/>
      <c r="W344" s="378"/>
      <c r="X344" s="378"/>
      <c r="Y344" s="378"/>
      <c r="Z344" s="378"/>
      <c r="AA344" s="378"/>
      <c r="AB344" s="378"/>
      <c r="AC344" s="378"/>
      <c r="AD344" s="378"/>
      <c r="AE344" s="378"/>
      <c r="AF344" s="378"/>
      <c r="AG344" s="378"/>
      <c r="AH344" s="378"/>
      <c r="AI344" s="378"/>
      <c r="AJ344" s="378"/>
      <c r="AK344" s="378"/>
      <c r="AL344" s="378"/>
    </row>
    <row r="345" spans="2:38" s="9" customFormat="1">
      <c r="B345" s="7"/>
      <c r="E345" s="378"/>
      <c r="F345" s="378"/>
      <c r="G345" s="378"/>
      <c r="H345" s="378"/>
      <c r="I345" s="378"/>
      <c r="J345" s="378"/>
      <c r="K345" s="378"/>
      <c r="L345" s="378"/>
      <c r="M345" s="378"/>
      <c r="N345" s="378"/>
      <c r="O345" s="378"/>
      <c r="P345" s="378"/>
      <c r="Q345" s="378"/>
      <c r="R345" s="378"/>
      <c r="S345" s="377"/>
      <c r="T345" s="378"/>
      <c r="U345" s="378"/>
      <c r="V345" s="378"/>
      <c r="W345" s="378"/>
      <c r="X345" s="378"/>
      <c r="Y345" s="378"/>
      <c r="Z345" s="378"/>
      <c r="AA345" s="378"/>
      <c r="AB345" s="378"/>
      <c r="AC345" s="378"/>
      <c r="AD345" s="378"/>
      <c r="AE345" s="378"/>
      <c r="AF345" s="378"/>
      <c r="AG345" s="378"/>
      <c r="AH345" s="378"/>
      <c r="AI345" s="378"/>
      <c r="AJ345" s="378"/>
      <c r="AK345" s="378"/>
      <c r="AL345" s="378"/>
    </row>
    <row r="346" spans="2:38" s="9" customFormat="1">
      <c r="B346" s="7"/>
      <c r="E346" s="378"/>
      <c r="F346" s="378"/>
      <c r="G346" s="378"/>
      <c r="H346" s="378"/>
      <c r="I346" s="378"/>
      <c r="J346" s="378"/>
      <c r="K346" s="378"/>
      <c r="L346" s="378"/>
      <c r="M346" s="378"/>
      <c r="N346" s="378"/>
      <c r="O346" s="378"/>
      <c r="P346" s="378"/>
      <c r="Q346" s="378"/>
      <c r="R346" s="378"/>
      <c r="S346" s="377"/>
      <c r="T346" s="378"/>
      <c r="U346" s="378"/>
      <c r="V346" s="378"/>
      <c r="W346" s="378"/>
      <c r="X346" s="378"/>
      <c r="Y346" s="378"/>
      <c r="Z346" s="378"/>
      <c r="AA346" s="378"/>
      <c r="AB346" s="378"/>
      <c r="AC346" s="378"/>
      <c r="AD346" s="378"/>
      <c r="AE346" s="378"/>
      <c r="AF346" s="378"/>
      <c r="AG346" s="378"/>
      <c r="AH346" s="378"/>
      <c r="AI346" s="378"/>
      <c r="AJ346" s="378"/>
      <c r="AK346" s="378"/>
      <c r="AL346" s="378"/>
    </row>
    <row r="347" spans="2:38" s="9" customFormat="1">
      <c r="B347" s="7"/>
      <c r="E347" s="378"/>
      <c r="F347" s="378"/>
      <c r="G347" s="378"/>
      <c r="H347" s="378"/>
      <c r="I347" s="378"/>
      <c r="J347" s="378"/>
      <c r="K347" s="378"/>
      <c r="L347" s="378"/>
      <c r="M347" s="378"/>
      <c r="N347" s="378"/>
      <c r="O347" s="378"/>
      <c r="P347" s="378"/>
      <c r="Q347" s="378"/>
      <c r="R347" s="378"/>
      <c r="S347" s="377"/>
      <c r="T347" s="378"/>
      <c r="U347" s="378"/>
      <c r="V347" s="378"/>
      <c r="W347" s="378"/>
      <c r="X347" s="378"/>
      <c r="Y347" s="378"/>
      <c r="Z347" s="378"/>
      <c r="AA347" s="378"/>
      <c r="AB347" s="378"/>
      <c r="AC347" s="378"/>
      <c r="AD347" s="378"/>
      <c r="AE347" s="378"/>
      <c r="AF347" s="378"/>
      <c r="AG347" s="378"/>
      <c r="AH347" s="378"/>
      <c r="AI347" s="378"/>
      <c r="AJ347" s="378"/>
      <c r="AK347" s="378"/>
      <c r="AL347" s="378"/>
    </row>
    <row r="348" spans="2:38" s="9" customFormat="1">
      <c r="B348" s="7"/>
      <c r="E348" s="378"/>
      <c r="F348" s="378"/>
      <c r="G348" s="378"/>
      <c r="H348" s="378"/>
      <c r="I348" s="378"/>
      <c r="J348" s="378"/>
      <c r="K348" s="378"/>
      <c r="L348" s="378"/>
      <c r="M348" s="378"/>
      <c r="N348" s="378"/>
      <c r="O348" s="378"/>
      <c r="P348" s="378"/>
      <c r="Q348" s="378"/>
      <c r="R348" s="378"/>
      <c r="S348" s="377"/>
      <c r="T348" s="378"/>
      <c r="U348" s="378"/>
      <c r="V348" s="378"/>
      <c r="W348" s="378"/>
      <c r="X348" s="378"/>
      <c r="Y348" s="378"/>
      <c r="Z348" s="378"/>
      <c r="AA348" s="378"/>
      <c r="AB348" s="378"/>
      <c r="AC348" s="378"/>
      <c r="AD348" s="378"/>
      <c r="AE348" s="378"/>
      <c r="AF348" s="378"/>
      <c r="AG348" s="378"/>
      <c r="AH348" s="378"/>
      <c r="AI348" s="378"/>
      <c r="AJ348" s="378"/>
      <c r="AK348" s="378"/>
      <c r="AL348" s="378"/>
    </row>
    <row r="349" spans="2:38" s="9" customFormat="1">
      <c r="B349" s="7"/>
      <c r="E349" s="378"/>
      <c r="F349" s="378"/>
      <c r="G349" s="378"/>
      <c r="H349" s="378"/>
      <c r="I349" s="378"/>
      <c r="J349" s="378"/>
      <c r="K349" s="378"/>
      <c r="L349" s="378"/>
      <c r="M349" s="378"/>
      <c r="N349" s="378"/>
      <c r="O349" s="378"/>
      <c r="P349" s="378"/>
      <c r="Q349" s="378"/>
      <c r="R349" s="378"/>
      <c r="S349" s="377"/>
      <c r="T349" s="378"/>
      <c r="U349" s="378"/>
      <c r="V349" s="378"/>
      <c r="W349" s="378"/>
      <c r="X349" s="378"/>
      <c r="Y349" s="378"/>
      <c r="Z349" s="378"/>
      <c r="AA349" s="378"/>
      <c r="AB349" s="378"/>
      <c r="AC349" s="378"/>
      <c r="AD349" s="378"/>
      <c r="AE349" s="378"/>
      <c r="AF349" s="378"/>
      <c r="AG349" s="378"/>
      <c r="AH349" s="378"/>
      <c r="AI349" s="378"/>
      <c r="AJ349" s="378"/>
      <c r="AK349" s="378"/>
      <c r="AL349" s="378"/>
    </row>
    <row r="350" spans="2:38" s="9" customFormat="1">
      <c r="B350" s="7"/>
      <c r="E350" s="378"/>
      <c r="F350" s="378"/>
      <c r="G350" s="378"/>
      <c r="H350" s="378"/>
      <c r="I350" s="378"/>
      <c r="J350" s="378"/>
      <c r="K350" s="378"/>
      <c r="L350" s="378"/>
      <c r="M350" s="378"/>
      <c r="N350" s="378"/>
      <c r="O350" s="378"/>
      <c r="P350" s="378"/>
      <c r="Q350" s="378"/>
      <c r="R350" s="378"/>
      <c r="S350" s="377"/>
      <c r="T350" s="378"/>
      <c r="U350" s="378"/>
      <c r="V350" s="378"/>
      <c r="W350" s="378"/>
      <c r="X350" s="378"/>
      <c r="Y350" s="378"/>
      <c r="Z350" s="378"/>
      <c r="AA350" s="378"/>
      <c r="AB350" s="378"/>
      <c r="AC350" s="378"/>
      <c r="AD350" s="378"/>
      <c r="AE350" s="378"/>
      <c r="AF350" s="378"/>
      <c r="AG350" s="378"/>
      <c r="AH350" s="378"/>
      <c r="AI350" s="378"/>
      <c r="AJ350" s="378"/>
      <c r="AK350" s="378"/>
      <c r="AL350" s="378"/>
    </row>
    <row r="351" spans="2:38" s="9" customFormat="1">
      <c r="B351" s="7"/>
      <c r="E351" s="378"/>
      <c r="F351" s="378"/>
      <c r="G351" s="378"/>
      <c r="H351" s="378"/>
      <c r="I351" s="378"/>
      <c r="J351" s="378"/>
      <c r="K351" s="378"/>
      <c r="L351" s="378"/>
      <c r="M351" s="378"/>
      <c r="N351" s="378"/>
      <c r="O351" s="378"/>
      <c r="P351" s="378"/>
      <c r="Q351" s="378"/>
      <c r="R351" s="378"/>
      <c r="S351" s="377"/>
      <c r="T351" s="378"/>
      <c r="U351" s="378"/>
      <c r="V351" s="378"/>
      <c r="W351" s="378"/>
      <c r="X351" s="378"/>
      <c r="Y351" s="378"/>
      <c r="Z351" s="378"/>
      <c r="AA351" s="378"/>
      <c r="AB351" s="378"/>
      <c r="AC351" s="378"/>
      <c r="AD351" s="378"/>
      <c r="AE351" s="378"/>
      <c r="AF351" s="378"/>
      <c r="AG351" s="378"/>
      <c r="AH351" s="378"/>
      <c r="AI351" s="378"/>
      <c r="AJ351" s="378"/>
      <c r="AK351" s="378"/>
      <c r="AL351" s="378"/>
    </row>
    <row r="352" spans="2:38" s="9" customFormat="1">
      <c r="B352" s="7"/>
      <c r="E352" s="378"/>
      <c r="F352" s="378"/>
      <c r="G352" s="378"/>
      <c r="H352" s="378"/>
      <c r="I352" s="378"/>
      <c r="J352" s="378"/>
      <c r="K352" s="378"/>
      <c r="L352" s="378"/>
      <c r="M352" s="378"/>
      <c r="N352" s="378"/>
      <c r="O352" s="378"/>
      <c r="P352" s="378"/>
      <c r="Q352" s="378"/>
      <c r="R352" s="378"/>
      <c r="S352" s="377"/>
      <c r="T352" s="378"/>
      <c r="U352" s="378"/>
      <c r="V352" s="378"/>
      <c r="W352" s="378"/>
      <c r="X352" s="378"/>
      <c r="Y352" s="378"/>
      <c r="Z352" s="378"/>
      <c r="AA352" s="378"/>
      <c r="AB352" s="378"/>
      <c r="AC352" s="378"/>
      <c r="AD352" s="378"/>
      <c r="AE352" s="378"/>
      <c r="AF352" s="378"/>
      <c r="AG352" s="378"/>
      <c r="AH352" s="378"/>
      <c r="AI352" s="378"/>
      <c r="AJ352" s="378"/>
      <c r="AK352" s="378"/>
      <c r="AL352" s="378"/>
    </row>
    <row r="353" spans="2:38" s="9" customFormat="1">
      <c r="B353" s="7"/>
      <c r="E353" s="378"/>
      <c r="F353" s="378"/>
      <c r="G353" s="378"/>
      <c r="H353" s="378"/>
      <c r="I353" s="378"/>
      <c r="J353" s="378"/>
      <c r="K353" s="378"/>
      <c r="L353" s="378"/>
      <c r="M353" s="378"/>
      <c r="N353" s="378"/>
      <c r="O353" s="378"/>
      <c r="P353" s="378"/>
      <c r="Q353" s="378"/>
      <c r="R353" s="378"/>
      <c r="S353" s="377"/>
      <c r="T353" s="378"/>
      <c r="U353" s="378"/>
      <c r="V353" s="378"/>
      <c r="W353" s="378"/>
      <c r="X353" s="378"/>
      <c r="Y353" s="378"/>
      <c r="Z353" s="378"/>
      <c r="AA353" s="378"/>
      <c r="AB353" s="378"/>
      <c r="AC353" s="378"/>
      <c r="AD353" s="378"/>
      <c r="AE353" s="378"/>
      <c r="AF353" s="378"/>
      <c r="AG353" s="378"/>
      <c r="AH353" s="378"/>
      <c r="AI353" s="378"/>
      <c r="AJ353" s="378"/>
      <c r="AK353" s="378"/>
      <c r="AL353" s="378"/>
    </row>
    <row r="354" spans="2:38" s="9" customFormat="1">
      <c r="B354" s="7"/>
      <c r="E354" s="378"/>
      <c r="F354" s="378"/>
      <c r="G354" s="378"/>
      <c r="H354" s="378"/>
      <c r="I354" s="378"/>
      <c r="J354" s="378"/>
      <c r="K354" s="378"/>
      <c r="L354" s="378"/>
      <c r="M354" s="378"/>
      <c r="N354" s="378"/>
      <c r="O354" s="378"/>
      <c r="P354" s="378"/>
      <c r="Q354" s="378"/>
      <c r="R354" s="378"/>
      <c r="S354" s="377"/>
      <c r="T354" s="378"/>
      <c r="U354" s="378"/>
      <c r="V354" s="378"/>
      <c r="W354" s="378"/>
      <c r="X354" s="378"/>
      <c r="Y354" s="378"/>
      <c r="Z354" s="378"/>
      <c r="AA354" s="378"/>
      <c r="AB354" s="378"/>
      <c r="AC354" s="378"/>
      <c r="AD354" s="378"/>
      <c r="AE354" s="378"/>
      <c r="AF354" s="378"/>
      <c r="AG354" s="378"/>
      <c r="AH354" s="378"/>
      <c r="AI354" s="378"/>
      <c r="AJ354" s="378"/>
      <c r="AK354" s="378"/>
      <c r="AL354" s="378"/>
    </row>
    <row r="355" spans="2:38" s="9" customFormat="1">
      <c r="B355" s="7"/>
      <c r="E355" s="378"/>
      <c r="F355" s="378"/>
      <c r="G355" s="378"/>
      <c r="H355" s="378"/>
      <c r="I355" s="378"/>
      <c r="J355" s="378"/>
      <c r="K355" s="378"/>
      <c r="L355" s="378"/>
      <c r="M355" s="378"/>
      <c r="N355" s="378"/>
      <c r="O355" s="378"/>
      <c r="P355" s="378"/>
      <c r="Q355" s="378"/>
      <c r="R355" s="378"/>
      <c r="S355" s="377"/>
      <c r="T355" s="378"/>
      <c r="U355" s="378"/>
      <c r="V355" s="378"/>
      <c r="W355" s="378"/>
      <c r="X355" s="378"/>
      <c r="Y355" s="378"/>
      <c r="Z355" s="378"/>
      <c r="AA355" s="378"/>
      <c r="AB355" s="378"/>
      <c r="AC355" s="378"/>
      <c r="AD355" s="378"/>
      <c r="AE355" s="378"/>
      <c r="AF355" s="378"/>
      <c r="AG355" s="378"/>
      <c r="AH355" s="378"/>
      <c r="AI355" s="378"/>
      <c r="AJ355" s="378"/>
      <c r="AK355" s="378"/>
      <c r="AL355" s="378"/>
    </row>
    <row r="356" spans="2:38" s="9" customFormat="1">
      <c r="B356" s="7"/>
      <c r="E356" s="378"/>
      <c r="F356" s="378"/>
      <c r="G356" s="378"/>
      <c r="H356" s="378"/>
      <c r="I356" s="378"/>
      <c r="J356" s="378"/>
      <c r="K356" s="378"/>
      <c r="L356" s="378"/>
      <c r="M356" s="378"/>
      <c r="N356" s="378"/>
      <c r="O356" s="378"/>
      <c r="P356" s="378"/>
      <c r="Q356" s="378"/>
      <c r="R356" s="378"/>
      <c r="S356" s="377"/>
      <c r="T356" s="378"/>
      <c r="U356" s="378"/>
      <c r="V356" s="378"/>
      <c r="W356" s="378"/>
      <c r="X356" s="378"/>
      <c r="Y356" s="378"/>
      <c r="Z356" s="378"/>
      <c r="AA356" s="378"/>
      <c r="AB356" s="378"/>
      <c r="AC356" s="378"/>
      <c r="AD356" s="378"/>
      <c r="AE356" s="378"/>
      <c r="AF356" s="378"/>
      <c r="AG356" s="378"/>
      <c r="AH356" s="378"/>
      <c r="AI356" s="378"/>
      <c r="AJ356" s="378"/>
      <c r="AK356" s="378"/>
      <c r="AL356" s="378"/>
    </row>
    <row r="357" spans="2:38" s="9" customFormat="1">
      <c r="B357" s="7"/>
      <c r="E357" s="378"/>
      <c r="F357" s="378"/>
      <c r="G357" s="378"/>
      <c r="H357" s="378"/>
      <c r="I357" s="378"/>
      <c r="J357" s="378"/>
      <c r="K357" s="378"/>
      <c r="L357" s="378"/>
      <c r="M357" s="378"/>
      <c r="N357" s="378"/>
      <c r="O357" s="378"/>
      <c r="P357" s="378"/>
      <c r="Q357" s="378"/>
      <c r="R357" s="378"/>
      <c r="S357" s="377"/>
      <c r="T357" s="378"/>
      <c r="U357" s="378"/>
      <c r="V357" s="378"/>
      <c r="W357" s="378"/>
      <c r="X357" s="378"/>
      <c r="Y357" s="378"/>
      <c r="Z357" s="378"/>
      <c r="AA357" s="378"/>
      <c r="AB357" s="378"/>
      <c r="AC357" s="378"/>
      <c r="AD357" s="378"/>
      <c r="AE357" s="378"/>
      <c r="AF357" s="378"/>
      <c r="AG357" s="378"/>
      <c r="AH357" s="378"/>
      <c r="AI357" s="378"/>
      <c r="AJ357" s="378"/>
      <c r="AK357" s="378"/>
      <c r="AL357" s="378"/>
    </row>
    <row r="358" spans="2:38" s="9" customFormat="1">
      <c r="B358" s="7"/>
      <c r="E358" s="378"/>
      <c r="F358" s="378"/>
      <c r="G358" s="378"/>
      <c r="H358" s="378"/>
      <c r="I358" s="378"/>
      <c r="J358" s="378"/>
      <c r="K358" s="378"/>
      <c r="L358" s="378"/>
      <c r="M358" s="378"/>
      <c r="N358" s="378"/>
      <c r="O358" s="378"/>
      <c r="P358" s="378"/>
      <c r="Q358" s="378"/>
      <c r="R358" s="378"/>
      <c r="S358" s="377"/>
      <c r="T358" s="378"/>
      <c r="U358" s="378"/>
      <c r="V358" s="378"/>
      <c r="W358" s="378"/>
      <c r="X358" s="378"/>
      <c r="Y358" s="378"/>
      <c r="Z358" s="378"/>
      <c r="AA358" s="378"/>
      <c r="AB358" s="378"/>
      <c r="AC358" s="378"/>
      <c r="AD358" s="378"/>
      <c r="AE358" s="378"/>
      <c r="AF358" s="378"/>
      <c r="AG358" s="378"/>
      <c r="AH358" s="378"/>
      <c r="AI358" s="378"/>
      <c r="AJ358" s="378"/>
      <c r="AK358" s="378"/>
      <c r="AL358" s="378"/>
    </row>
    <row r="359" spans="2:38" s="9" customFormat="1">
      <c r="B359" s="7"/>
      <c r="E359" s="378"/>
      <c r="F359" s="378"/>
      <c r="G359" s="378"/>
      <c r="H359" s="378"/>
      <c r="I359" s="378"/>
      <c r="J359" s="378"/>
      <c r="K359" s="378"/>
      <c r="L359" s="378"/>
      <c r="M359" s="378"/>
      <c r="N359" s="378"/>
      <c r="O359" s="378"/>
      <c r="P359" s="378"/>
      <c r="Q359" s="378"/>
      <c r="R359" s="378"/>
      <c r="S359" s="377"/>
      <c r="T359" s="378"/>
      <c r="U359" s="378"/>
      <c r="V359" s="378"/>
      <c r="W359" s="378"/>
      <c r="X359" s="378"/>
      <c r="Y359" s="378"/>
      <c r="Z359" s="378"/>
      <c r="AA359" s="378"/>
      <c r="AB359" s="378"/>
      <c r="AC359" s="378"/>
      <c r="AD359" s="378"/>
      <c r="AE359" s="378"/>
      <c r="AF359" s="378"/>
      <c r="AG359" s="378"/>
      <c r="AH359" s="378"/>
      <c r="AI359" s="378"/>
      <c r="AJ359" s="378"/>
      <c r="AK359" s="378"/>
      <c r="AL359" s="378"/>
    </row>
    <row r="360" spans="2:38" s="9" customFormat="1">
      <c r="B360" s="7"/>
      <c r="E360" s="378"/>
      <c r="F360" s="378"/>
      <c r="G360" s="378"/>
      <c r="H360" s="378"/>
      <c r="I360" s="378"/>
      <c r="J360" s="378"/>
      <c r="K360" s="378"/>
      <c r="L360" s="378"/>
      <c r="M360" s="378"/>
      <c r="N360" s="378"/>
      <c r="O360" s="378"/>
      <c r="P360" s="378"/>
      <c r="Q360" s="378"/>
      <c r="R360" s="378"/>
      <c r="S360" s="377"/>
      <c r="T360" s="378"/>
      <c r="U360" s="378"/>
      <c r="V360" s="378"/>
      <c r="W360" s="378"/>
      <c r="X360" s="378"/>
      <c r="Y360" s="378"/>
      <c r="Z360" s="378"/>
      <c r="AA360" s="378"/>
      <c r="AB360" s="378"/>
      <c r="AC360" s="378"/>
      <c r="AD360" s="378"/>
      <c r="AE360" s="378"/>
      <c r="AF360" s="378"/>
      <c r="AG360" s="378"/>
      <c r="AH360" s="378"/>
      <c r="AI360" s="378"/>
      <c r="AJ360" s="378"/>
      <c r="AK360" s="378"/>
      <c r="AL360" s="378"/>
    </row>
    <row r="361" spans="2:38" s="9" customFormat="1">
      <c r="B361" s="7"/>
      <c r="E361" s="378"/>
      <c r="F361" s="378"/>
      <c r="G361" s="378"/>
      <c r="H361" s="378"/>
      <c r="I361" s="378"/>
      <c r="J361" s="378"/>
      <c r="K361" s="378"/>
      <c r="L361" s="378"/>
      <c r="M361" s="378"/>
      <c r="N361" s="378"/>
      <c r="O361" s="378"/>
      <c r="P361" s="378"/>
      <c r="Q361" s="378"/>
      <c r="R361" s="378"/>
      <c r="S361" s="377"/>
      <c r="T361" s="378"/>
      <c r="U361" s="378"/>
      <c r="V361" s="378"/>
      <c r="W361" s="378"/>
      <c r="X361" s="378"/>
      <c r="Y361" s="378"/>
      <c r="Z361" s="378"/>
      <c r="AA361" s="378"/>
      <c r="AB361" s="378"/>
      <c r="AC361" s="378"/>
      <c r="AD361" s="378"/>
      <c r="AE361" s="378"/>
      <c r="AF361" s="378"/>
      <c r="AG361" s="378"/>
      <c r="AH361" s="378"/>
      <c r="AI361" s="378"/>
      <c r="AJ361" s="378"/>
      <c r="AK361" s="378"/>
      <c r="AL361" s="378"/>
    </row>
    <row r="362" spans="2:38" s="9" customFormat="1">
      <c r="B362" s="7"/>
      <c r="E362" s="378"/>
      <c r="F362" s="378"/>
      <c r="G362" s="378"/>
      <c r="H362" s="378"/>
      <c r="I362" s="378"/>
      <c r="J362" s="378"/>
      <c r="K362" s="378"/>
      <c r="L362" s="378"/>
      <c r="M362" s="378"/>
      <c r="N362" s="378"/>
      <c r="O362" s="378"/>
      <c r="P362" s="378"/>
      <c r="Q362" s="378"/>
      <c r="R362" s="378"/>
      <c r="S362" s="377"/>
      <c r="T362" s="378"/>
      <c r="U362" s="378"/>
      <c r="V362" s="378"/>
      <c r="W362" s="378"/>
      <c r="X362" s="378"/>
      <c r="Y362" s="378"/>
      <c r="Z362" s="378"/>
      <c r="AA362" s="378"/>
      <c r="AB362" s="378"/>
      <c r="AC362" s="378"/>
      <c r="AD362" s="378"/>
      <c r="AE362" s="378"/>
      <c r="AF362" s="378"/>
      <c r="AG362" s="378"/>
      <c r="AH362" s="378"/>
      <c r="AI362" s="378"/>
      <c r="AJ362" s="378"/>
      <c r="AK362" s="378"/>
      <c r="AL362" s="378"/>
    </row>
    <row r="363" spans="2:38" s="9" customFormat="1">
      <c r="B363" s="7"/>
      <c r="E363" s="378"/>
      <c r="F363" s="378"/>
      <c r="G363" s="378"/>
      <c r="H363" s="378"/>
      <c r="I363" s="378"/>
      <c r="J363" s="378"/>
      <c r="K363" s="378"/>
      <c r="L363" s="378"/>
      <c r="M363" s="378"/>
      <c r="N363" s="378"/>
      <c r="O363" s="378"/>
      <c r="P363" s="378"/>
      <c r="Q363" s="378"/>
      <c r="R363" s="378"/>
      <c r="S363" s="377"/>
      <c r="T363" s="378"/>
      <c r="U363" s="378"/>
      <c r="V363" s="378"/>
      <c r="W363" s="378"/>
      <c r="X363" s="378"/>
      <c r="Y363" s="378"/>
      <c r="Z363" s="378"/>
      <c r="AA363" s="378"/>
      <c r="AB363" s="378"/>
      <c r="AC363" s="378"/>
      <c r="AD363" s="378"/>
      <c r="AE363" s="378"/>
      <c r="AF363" s="378"/>
      <c r="AG363" s="378"/>
      <c r="AH363" s="378"/>
      <c r="AI363" s="378"/>
      <c r="AJ363" s="378"/>
      <c r="AK363" s="378"/>
      <c r="AL363" s="378"/>
    </row>
    <row r="364" spans="2:38" s="9" customFormat="1">
      <c r="B364" s="7"/>
      <c r="E364" s="378"/>
      <c r="F364" s="378"/>
      <c r="G364" s="378"/>
      <c r="H364" s="378"/>
      <c r="I364" s="378"/>
      <c r="J364" s="378"/>
      <c r="K364" s="378"/>
      <c r="L364" s="378"/>
      <c r="M364" s="378"/>
      <c r="N364" s="378"/>
      <c r="O364" s="378"/>
      <c r="P364" s="378"/>
      <c r="Q364" s="378"/>
      <c r="R364" s="378"/>
      <c r="S364" s="377"/>
      <c r="T364" s="378"/>
      <c r="U364" s="378"/>
      <c r="V364" s="378"/>
      <c r="W364" s="378"/>
      <c r="X364" s="378"/>
      <c r="Y364" s="378"/>
      <c r="Z364" s="378"/>
      <c r="AA364" s="378"/>
      <c r="AB364" s="378"/>
      <c r="AC364" s="378"/>
      <c r="AD364" s="378"/>
      <c r="AE364" s="378"/>
      <c r="AF364" s="378"/>
      <c r="AG364" s="378"/>
      <c r="AH364" s="378"/>
      <c r="AI364" s="378"/>
      <c r="AJ364" s="378"/>
      <c r="AK364" s="378"/>
      <c r="AL364" s="378"/>
    </row>
    <row r="365" spans="2:38" s="9" customFormat="1">
      <c r="B365" s="7"/>
      <c r="E365" s="378"/>
      <c r="F365" s="378"/>
      <c r="G365" s="378"/>
      <c r="H365" s="378"/>
      <c r="I365" s="378"/>
      <c r="J365" s="378"/>
      <c r="K365" s="378"/>
      <c r="L365" s="378"/>
      <c r="M365" s="378"/>
      <c r="N365" s="378"/>
      <c r="O365" s="378"/>
      <c r="P365" s="378"/>
      <c r="Q365" s="378"/>
      <c r="R365" s="378"/>
      <c r="S365" s="377"/>
      <c r="T365" s="378"/>
      <c r="U365" s="378"/>
      <c r="V365" s="378"/>
      <c r="W365" s="378"/>
      <c r="X365" s="378"/>
      <c r="Y365" s="378"/>
      <c r="Z365" s="378"/>
      <c r="AA365" s="378"/>
      <c r="AB365" s="378"/>
      <c r="AC365" s="378"/>
      <c r="AD365" s="378"/>
      <c r="AE365" s="378"/>
      <c r="AF365" s="378"/>
      <c r="AG365" s="378"/>
      <c r="AH365" s="378"/>
      <c r="AI365" s="378"/>
      <c r="AJ365" s="378"/>
      <c r="AK365" s="378"/>
      <c r="AL365" s="378"/>
    </row>
    <row r="366" spans="2:38" s="9" customFormat="1">
      <c r="B366" s="7"/>
      <c r="E366" s="378"/>
      <c r="F366" s="378"/>
      <c r="G366" s="378"/>
      <c r="H366" s="378"/>
      <c r="I366" s="378"/>
      <c r="J366" s="378"/>
      <c r="K366" s="378"/>
      <c r="L366" s="378"/>
      <c r="M366" s="378"/>
      <c r="N366" s="378"/>
      <c r="O366" s="378"/>
      <c r="P366" s="378"/>
      <c r="Q366" s="378"/>
      <c r="R366" s="378"/>
      <c r="S366" s="377"/>
      <c r="T366" s="378"/>
      <c r="U366" s="378"/>
      <c r="V366" s="378"/>
      <c r="W366" s="378"/>
      <c r="X366" s="378"/>
      <c r="Y366" s="378"/>
      <c r="Z366" s="378"/>
      <c r="AA366" s="378"/>
      <c r="AB366" s="378"/>
      <c r="AC366" s="378"/>
      <c r="AD366" s="378"/>
      <c r="AE366" s="378"/>
      <c r="AF366" s="378"/>
      <c r="AG366" s="378"/>
      <c r="AH366" s="378"/>
      <c r="AI366" s="378"/>
      <c r="AJ366" s="378"/>
      <c r="AK366" s="378"/>
      <c r="AL366" s="378"/>
    </row>
    <row r="367" spans="2:38" s="9" customFormat="1">
      <c r="B367" s="7"/>
      <c r="E367" s="378"/>
      <c r="F367" s="378"/>
      <c r="G367" s="378"/>
      <c r="H367" s="378"/>
      <c r="I367" s="378"/>
      <c r="J367" s="378"/>
      <c r="K367" s="378"/>
      <c r="L367" s="378"/>
      <c r="M367" s="378"/>
      <c r="N367" s="378"/>
      <c r="O367" s="378"/>
      <c r="P367" s="378"/>
      <c r="Q367" s="378"/>
      <c r="R367" s="378"/>
      <c r="S367" s="377"/>
      <c r="T367" s="378"/>
      <c r="U367" s="378"/>
      <c r="V367" s="378"/>
      <c r="W367" s="378"/>
      <c r="X367" s="378"/>
      <c r="Y367" s="378"/>
      <c r="Z367" s="378"/>
      <c r="AA367" s="378"/>
      <c r="AB367" s="378"/>
      <c r="AC367" s="378"/>
      <c r="AD367" s="378"/>
      <c r="AE367" s="378"/>
      <c r="AF367" s="378"/>
      <c r="AG367" s="378"/>
      <c r="AH367" s="378"/>
      <c r="AI367" s="378"/>
      <c r="AJ367" s="378"/>
      <c r="AK367" s="378"/>
      <c r="AL367" s="378"/>
    </row>
    <row r="368" spans="2:38" s="9" customFormat="1">
      <c r="B368" s="7"/>
      <c r="E368" s="378"/>
      <c r="F368" s="378"/>
      <c r="G368" s="378"/>
      <c r="H368" s="378"/>
      <c r="I368" s="378"/>
      <c r="J368" s="378"/>
      <c r="K368" s="378"/>
      <c r="L368" s="378"/>
      <c r="M368" s="378"/>
      <c r="N368" s="378"/>
      <c r="O368" s="378"/>
      <c r="P368" s="378"/>
      <c r="Q368" s="378"/>
      <c r="R368" s="378"/>
      <c r="S368" s="377"/>
      <c r="T368" s="378"/>
      <c r="U368" s="378"/>
      <c r="V368" s="378"/>
      <c r="W368" s="378"/>
      <c r="X368" s="378"/>
      <c r="Y368" s="378"/>
      <c r="Z368" s="378"/>
      <c r="AA368" s="378"/>
      <c r="AB368" s="378"/>
      <c r="AC368" s="378"/>
      <c r="AD368" s="378"/>
      <c r="AE368" s="378"/>
      <c r="AF368" s="378"/>
      <c r="AG368" s="378"/>
      <c r="AH368" s="378"/>
      <c r="AI368" s="378"/>
      <c r="AJ368" s="378"/>
      <c r="AK368" s="378"/>
      <c r="AL368" s="378"/>
    </row>
    <row r="369" spans="2:38" s="9" customFormat="1">
      <c r="B369" s="7"/>
      <c r="E369" s="378"/>
      <c r="F369" s="378"/>
      <c r="G369" s="378"/>
      <c r="H369" s="378"/>
      <c r="I369" s="378"/>
      <c r="J369" s="378"/>
      <c r="K369" s="378"/>
      <c r="L369" s="378"/>
      <c r="M369" s="378"/>
      <c r="N369" s="378"/>
      <c r="O369" s="378"/>
      <c r="P369" s="378"/>
      <c r="Q369" s="378"/>
      <c r="R369" s="378"/>
      <c r="S369" s="377"/>
      <c r="T369" s="378"/>
      <c r="U369" s="378"/>
      <c r="V369" s="378"/>
      <c r="W369" s="378"/>
      <c r="X369" s="378"/>
      <c r="Y369" s="378"/>
      <c r="Z369" s="378"/>
      <c r="AA369" s="378"/>
      <c r="AB369" s="378"/>
      <c r="AC369" s="378"/>
      <c r="AD369" s="378"/>
      <c r="AE369" s="378"/>
      <c r="AF369" s="378"/>
      <c r="AG369" s="378"/>
      <c r="AH369" s="378"/>
      <c r="AI369" s="378"/>
      <c r="AJ369" s="378"/>
      <c r="AK369" s="378"/>
      <c r="AL369" s="378"/>
    </row>
    <row r="370" spans="2:38" s="9" customFormat="1">
      <c r="B370" s="7"/>
      <c r="E370" s="378"/>
      <c r="F370" s="378"/>
      <c r="G370" s="378"/>
      <c r="H370" s="378"/>
      <c r="I370" s="378"/>
      <c r="J370" s="378"/>
      <c r="K370" s="378"/>
      <c r="L370" s="378"/>
      <c r="M370" s="378"/>
      <c r="N370" s="378"/>
      <c r="O370" s="378"/>
      <c r="P370" s="378"/>
      <c r="Q370" s="378"/>
      <c r="R370" s="378"/>
      <c r="S370" s="377"/>
      <c r="T370" s="378"/>
      <c r="U370" s="378"/>
      <c r="V370" s="378"/>
      <c r="W370" s="378"/>
      <c r="X370" s="378"/>
      <c r="Y370" s="378"/>
      <c r="Z370" s="378"/>
      <c r="AA370" s="378"/>
      <c r="AB370" s="378"/>
      <c r="AC370" s="378"/>
      <c r="AD370" s="378"/>
      <c r="AE370" s="378"/>
      <c r="AF370" s="378"/>
      <c r="AG370" s="378"/>
      <c r="AH370" s="378"/>
      <c r="AI370" s="378"/>
      <c r="AJ370" s="378"/>
      <c r="AK370" s="378"/>
      <c r="AL370" s="378"/>
    </row>
    <row r="371" spans="2:38" s="9" customFormat="1">
      <c r="B371" s="7"/>
      <c r="E371" s="378"/>
      <c r="F371" s="378"/>
      <c r="G371" s="378"/>
      <c r="H371" s="378"/>
      <c r="I371" s="378"/>
      <c r="J371" s="378"/>
      <c r="K371" s="378"/>
      <c r="L371" s="378"/>
      <c r="M371" s="378"/>
      <c r="N371" s="378"/>
      <c r="O371" s="378"/>
      <c r="P371" s="378"/>
      <c r="Q371" s="378"/>
      <c r="R371" s="378"/>
      <c r="S371" s="377"/>
      <c r="T371" s="378"/>
      <c r="U371" s="378"/>
      <c r="V371" s="378"/>
      <c r="W371" s="378"/>
      <c r="X371" s="378"/>
      <c r="Y371" s="378"/>
      <c r="Z371" s="378"/>
      <c r="AA371" s="378"/>
      <c r="AB371" s="378"/>
      <c r="AC371" s="378"/>
      <c r="AD371" s="378"/>
      <c r="AE371" s="378"/>
      <c r="AF371" s="378"/>
      <c r="AG371" s="378"/>
      <c r="AH371" s="378"/>
      <c r="AI371" s="378"/>
      <c r="AJ371" s="378"/>
      <c r="AK371" s="378"/>
      <c r="AL371" s="378"/>
    </row>
    <row r="372" spans="2:38" s="9" customFormat="1">
      <c r="B372" s="7"/>
      <c r="E372" s="378"/>
      <c r="F372" s="378"/>
      <c r="G372" s="378"/>
      <c r="H372" s="378"/>
      <c r="I372" s="378"/>
      <c r="J372" s="378"/>
      <c r="K372" s="378"/>
      <c r="L372" s="378"/>
      <c r="M372" s="378"/>
      <c r="N372" s="378"/>
      <c r="O372" s="378"/>
      <c r="P372" s="378"/>
      <c r="Q372" s="378"/>
      <c r="R372" s="378"/>
      <c r="S372" s="377"/>
      <c r="T372" s="378"/>
      <c r="U372" s="378"/>
      <c r="V372" s="378"/>
      <c r="W372" s="378"/>
      <c r="X372" s="378"/>
      <c r="Y372" s="378"/>
      <c r="Z372" s="378"/>
      <c r="AA372" s="378"/>
      <c r="AB372" s="378"/>
      <c r="AC372" s="378"/>
      <c r="AD372" s="378"/>
      <c r="AE372" s="378"/>
      <c r="AF372" s="378"/>
      <c r="AG372" s="378"/>
      <c r="AH372" s="378"/>
      <c r="AI372" s="378"/>
      <c r="AJ372" s="378"/>
      <c r="AK372" s="378"/>
      <c r="AL372" s="378"/>
    </row>
    <row r="373" spans="2:38" s="9" customFormat="1">
      <c r="B373" s="7"/>
      <c r="E373" s="378"/>
      <c r="F373" s="378"/>
      <c r="G373" s="378"/>
      <c r="H373" s="378"/>
      <c r="I373" s="378"/>
      <c r="J373" s="378"/>
      <c r="K373" s="378"/>
      <c r="L373" s="378"/>
      <c r="M373" s="378"/>
      <c r="N373" s="378"/>
      <c r="O373" s="378"/>
      <c r="P373" s="378"/>
      <c r="Q373" s="378"/>
      <c r="R373" s="378"/>
      <c r="S373" s="377"/>
      <c r="T373" s="378"/>
      <c r="U373" s="378"/>
      <c r="V373" s="378"/>
      <c r="W373" s="378"/>
      <c r="X373" s="378"/>
      <c r="Y373" s="378"/>
      <c r="Z373" s="378"/>
      <c r="AA373" s="378"/>
      <c r="AB373" s="378"/>
      <c r="AC373" s="378"/>
      <c r="AD373" s="378"/>
      <c r="AE373" s="378"/>
      <c r="AF373" s="378"/>
      <c r="AG373" s="378"/>
      <c r="AH373" s="378"/>
      <c r="AI373" s="378"/>
      <c r="AJ373" s="378"/>
      <c r="AK373" s="378"/>
      <c r="AL373" s="378"/>
    </row>
    <row r="374" spans="2:38" s="9" customFormat="1">
      <c r="B374" s="7"/>
      <c r="E374" s="378"/>
      <c r="F374" s="378"/>
      <c r="G374" s="378"/>
      <c r="H374" s="378"/>
      <c r="I374" s="378"/>
      <c r="J374" s="378"/>
      <c r="K374" s="378"/>
      <c r="L374" s="378"/>
      <c r="M374" s="378"/>
      <c r="N374" s="378"/>
      <c r="O374" s="378"/>
      <c r="P374" s="378"/>
      <c r="Q374" s="378"/>
      <c r="R374" s="378"/>
      <c r="S374" s="377"/>
      <c r="T374" s="378"/>
      <c r="U374" s="378"/>
      <c r="V374" s="378"/>
      <c r="W374" s="378"/>
      <c r="X374" s="378"/>
      <c r="Y374" s="378"/>
      <c r="Z374" s="378"/>
      <c r="AA374" s="378"/>
      <c r="AB374" s="378"/>
      <c r="AC374" s="378"/>
      <c r="AD374" s="378"/>
      <c r="AE374" s="378"/>
      <c r="AF374" s="378"/>
      <c r="AG374" s="378"/>
      <c r="AH374" s="378"/>
      <c r="AI374" s="378"/>
      <c r="AJ374" s="378"/>
      <c r="AK374" s="378"/>
      <c r="AL374" s="378"/>
    </row>
    <row r="375" spans="2:38" s="9" customFormat="1">
      <c r="B375" s="7"/>
      <c r="E375" s="378"/>
      <c r="F375" s="378"/>
      <c r="G375" s="378"/>
      <c r="H375" s="378"/>
      <c r="I375" s="378"/>
      <c r="J375" s="378"/>
      <c r="K375" s="378"/>
      <c r="L375" s="378"/>
      <c r="M375" s="378"/>
      <c r="N375" s="378"/>
      <c r="O375" s="378"/>
      <c r="P375" s="378"/>
      <c r="Q375" s="378"/>
      <c r="R375" s="378"/>
      <c r="S375" s="377"/>
      <c r="T375" s="378"/>
      <c r="U375" s="378"/>
      <c r="V375" s="378"/>
      <c r="W375" s="378"/>
      <c r="X375" s="378"/>
      <c r="Y375" s="378"/>
      <c r="Z375" s="378"/>
      <c r="AA375" s="378"/>
      <c r="AB375" s="378"/>
      <c r="AC375" s="378"/>
      <c r="AD375" s="378"/>
      <c r="AE375" s="378"/>
      <c r="AF375" s="378"/>
      <c r="AG375" s="378"/>
      <c r="AH375" s="378"/>
      <c r="AI375" s="378"/>
      <c r="AJ375" s="378"/>
      <c r="AK375" s="378"/>
      <c r="AL375" s="378"/>
    </row>
    <row r="376" spans="2:38" s="9" customFormat="1">
      <c r="B376" s="7"/>
      <c r="E376" s="378"/>
      <c r="F376" s="378"/>
      <c r="G376" s="378"/>
      <c r="H376" s="378"/>
      <c r="I376" s="378"/>
      <c r="J376" s="378"/>
      <c r="K376" s="378"/>
      <c r="L376" s="378"/>
      <c r="M376" s="378"/>
      <c r="N376" s="378"/>
      <c r="O376" s="378"/>
      <c r="P376" s="378"/>
      <c r="Q376" s="378"/>
      <c r="R376" s="378"/>
      <c r="S376" s="377"/>
      <c r="T376" s="378"/>
      <c r="U376" s="378"/>
      <c r="V376" s="378"/>
      <c r="W376" s="378"/>
      <c r="X376" s="378"/>
      <c r="Y376" s="378"/>
      <c r="Z376" s="378"/>
      <c r="AA376" s="378"/>
      <c r="AB376" s="378"/>
      <c r="AC376" s="378"/>
      <c r="AD376" s="378"/>
      <c r="AE376" s="378"/>
      <c r="AF376" s="378"/>
      <c r="AG376" s="378"/>
      <c r="AH376" s="378"/>
      <c r="AI376" s="378"/>
      <c r="AJ376" s="378"/>
      <c r="AK376" s="378"/>
      <c r="AL376" s="378"/>
    </row>
    <row r="377" spans="2:38" s="9" customFormat="1">
      <c r="B377" s="7"/>
      <c r="E377" s="378"/>
      <c r="F377" s="378"/>
      <c r="G377" s="378"/>
      <c r="H377" s="378"/>
      <c r="I377" s="378"/>
      <c r="J377" s="378"/>
      <c r="K377" s="378"/>
      <c r="L377" s="378"/>
      <c r="M377" s="378"/>
      <c r="N377" s="378"/>
      <c r="O377" s="378"/>
      <c r="P377" s="378"/>
      <c r="Q377" s="378"/>
      <c r="R377" s="378"/>
      <c r="S377" s="377"/>
      <c r="T377" s="378"/>
      <c r="U377" s="378"/>
      <c r="V377" s="378"/>
      <c r="W377" s="378"/>
      <c r="X377" s="378"/>
      <c r="Y377" s="378"/>
      <c r="Z377" s="378"/>
      <c r="AA377" s="378"/>
      <c r="AB377" s="378"/>
      <c r="AC377" s="378"/>
      <c r="AD377" s="378"/>
      <c r="AE377" s="378"/>
      <c r="AF377" s="378"/>
      <c r="AG377" s="378"/>
      <c r="AH377" s="378"/>
      <c r="AI377" s="378"/>
      <c r="AJ377" s="378"/>
      <c r="AK377" s="378"/>
      <c r="AL377" s="378"/>
    </row>
    <row r="378" spans="2:38" s="9" customFormat="1">
      <c r="B378" s="7"/>
      <c r="E378" s="378"/>
      <c r="F378" s="378"/>
      <c r="G378" s="378"/>
      <c r="H378" s="378"/>
      <c r="I378" s="378"/>
      <c r="J378" s="378"/>
      <c r="K378" s="378"/>
      <c r="L378" s="378"/>
      <c r="M378" s="378"/>
      <c r="N378" s="378"/>
      <c r="O378" s="378"/>
      <c r="P378" s="378"/>
      <c r="Q378" s="378"/>
      <c r="R378" s="378"/>
      <c r="S378" s="377"/>
      <c r="T378" s="378"/>
      <c r="U378" s="378"/>
      <c r="V378" s="378"/>
      <c r="W378" s="378"/>
      <c r="X378" s="378"/>
      <c r="Y378" s="378"/>
      <c r="Z378" s="378"/>
      <c r="AA378" s="378"/>
      <c r="AB378" s="378"/>
      <c r="AC378" s="378"/>
      <c r="AD378" s="378"/>
      <c r="AE378" s="378"/>
      <c r="AF378" s="378"/>
      <c r="AG378" s="378"/>
      <c r="AH378" s="378"/>
      <c r="AI378" s="378"/>
      <c r="AJ378" s="378"/>
      <c r="AK378" s="378"/>
      <c r="AL378" s="378"/>
    </row>
    <row r="379" spans="2:38" s="9" customFormat="1">
      <c r="B379" s="7"/>
      <c r="E379" s="378"/>
      <c r="F379" s="378"/>
      <c r="G379" s="378"/>
      <c r="H379" s="378"/>
      <c r="I379" s="378"/>
      <c r="J379" s="378"/>
      <c r="K379" s="378"/>
      <c r="L379" s="378"/>
      <c r="M379" s="378"/>
      <c r="N379" s="378"/>
      <c r="O379" s="378"/>
      <c r="P379" s="378"/>
      <c r="Q379" s="378"/>
      <c r="R379" s="378"/>
      <c r="S379" s="377"/>
      <c r="T379" s="378"/>
      <c r="U379" s="378"/>
      <c r="V379" s="378"/>
      <c r="W379" s="378"/>
      <c r="X379" s="378"/>
      <c r="Y379" s="378"/>
      <c r="Z379" s="378"/>
      <c r="AA379" s="378"/>
      <c r="AB379" s="378"/>
      <c r="AC379" s="378"/>
      <c r="AD379" s="378"/>
      <c r="AE379" s="378"/>
      <c r="AF379" s="378"/>
      <c r="AG379" s="378"/>
      <c r="AH379" s="378"/>
      <c r="AI379" s="378"/>
      <c r="AJ379" s="378"/>
      <c r="AK379" s="378"/>
      <c r="AL379" s="378"/>
    </row>
    <row r="380" spans="2:38" s="9" customFormat="1">
      <c r="B380" s="7"/>
      <c r="E380" s="378"/>
      <c r="F380" s="378"/>
      <c r="G380" s="378"/>
      <c r="H380" s="378"/>
      <c r="I380" s="378"/>
      <c r="J380" s="378"/>
      <c r="K380" s="378"/>
      <c r="L380" s="378"/>
      <c r="M380" s="378"/>
      <c r="N380" s="378"/>
      <c r="O380" s="378"/>
      <c r="P380" s="378"/>
      <c r="Q380" s="378"/>
      <c r="R380" s="378"/>
      <c r="S380" s="377"/>
      <c r="T380" s="378"/>
      <c r="U380" s="378"/>
      <c r="V380" s="378"/>
      <c r="W380" s="378"/>
      <c r="X380" s="378"/>
      <c r="Y380" s="378"/>
      <c r="Z380" s="378"/>
      <c r="AA380" s="378"/>
      <c r="AB380" s="378"/>
      <c r="AC380" s="378"/>
      <c r="AD380" s="378"/>
      <c r="AE380" s="378"/>
      <c r="AF380" s="378"/>
      <c r="AG380" s="378"/>
      <c r="AH380" s="378"/>
      <c r="AI380" s="378"/>
      <c r="AJ380" s="378"/>
      <c r="AK380" s="378"/>
      <c r="AL380" s="378"/>
    </row>
    <row r="381" spans="2:38" s="9" customFormat="1">
      <c r="B381" s="7"/>
      <c r="E381" s="378"/>
      <c r="F381" s="378"/>
      <c r="G381" s="378"/>
      <c r="H381" s="378"/>
      <c r="I381" s="378"/>
      <c r="J381" s="378"/>
      <c r="K381" s="378"/>
      <c r="L381" s="378"/>
      <c r="M381" s="378"/>
      <c r="N381" s="378"/>
      <c r="O381" s="378"/>
      <c r="P381" s="378"/>
      <c r="Q381" s="378"/>
      <c r="R381" s="378"/>
      <c r="S381" s="377"/>
      <c r="T381" s="378"/>
      <c r="U381" s="378"/>
      <c r="V381" s="378"/>
      <c r="W381" s="378"/>
      <c r="X381" s="378"/>
      <c r="Y381" s="378"/>
      <c r="Z381" s="378"/>
      <c r="AA381" s="378"/>
      <c r="AB381" s="378"/>
      <c r="AC381" s="378"/>
      <c r="AD381" s="378"/>
      <c r="AE381" s="378"/>
      <c r="AF381" s="378"/>
      <c r="AG381" s="378"/>
      <c r="AH381" s="378"/>
      <c r="AI381" s="378"/>
      <c r="AJ381" s="378"/>
      <c r="AK381" s="378"/>
      <c r="AL381" s="378"/>
    </row>
    <row r="382" spans="2:38" s="9" customFormat="1">
      <c r="B382" s="7"/>
      <c r="E382" s="378"/>
      <c r="F382" s="378"/>
      <c r="G382" s="378"/>
      <c r="H382" s="378"/>
      <c r="I382" s="378"/>
      <c r="J382" s="378"/>
      <c r="K382" s="378"/>
      <c r="L382" s="378"/>
      <c r="M382" s="378"/>
      <c r="N382" s="378"/>
      <c r="O382" s="378"/>
      <c r="P382" s="378"/>
      <c r="Q382" s="378"/>
      <c r="R382" s="378"/>
      <c r="S382" s="377"/>
      <c r="T382" s="378"/>
      <c r="U382" s="378"/>
      <c r="V382" s="378"/>
      <c r="W382" s="378"/>
      <c r="X382" s="378"/>
      <c r="Y382" s="378"/>
      <c r="Z382" s="378"/>
      <c r="AA382" s="378"/>
      <c r="AB382" s="378"/>
      <c r="AC382" s="378"/>
      <c r="AD382" s="378"/>
      <c r="AE382" s="378"/>
      <c r="AF382" s="378"/>
      <c r="AG382" s="378"/>
      <c r="AH382" s="378"/>
      <c r="AI382" s="378"/>
      <c r="AJ382" s="378"/>
      <c r="AK382" s="378"/>
      <c r="AL382" s="378"/>
    </row>
    <row r="383" spans="2:38" s="9" customFormat="1">
      <c r="B383" s="7"/>
      <c r="E383" s="378"/>
      <c r="F383" s="378"/>
      <c r="G383" s="378"/>
      <c r="H383" s="378"/>
      <c r="I383" s="378"/>
      <c r="J383" s="378"/>
      <c r="K383" s="378"/>
      <c r="L383" s="378"/>
      <c r="M383" s="378"/>
      <c r="N383" s="378"/>
      <c r="O383" s="378"/>
      <c r="P383" s="378"/>
      <c r="Q383" s="378"/>
      <c r="R383" s="378"/>
      <c r="S383" s="377"/>
      <c r="T383" s="378"/>
      <c r="U383" s="378"/>
      <c r="V383" s="378"/>
      <c r="W383" s="378"/>
      <c r="X383" s="378"/>
      <c r="Y383" s="378"/>
      <c r="Z383" s="378"/>
      <c r="AA383" s="378"/>
      <c r="AB383" s="378"/>
      <c r="AC383" s="378"/>
      <c r="AD383" s="378"/>
      <c r="AE383" s="378"/>
      <c r="AF383" s="378"/>
      <c r="AG383" s="378"/>
      <c r="AH383" s="378"/>
      <c r="AI383" s="378"/>
      <c r="AJ383" s="378"/>
      <c r="AK383" s="378"/>
      <c r="AL383" s="378"/>
    </row>
    <row r="384" spans="2:38" s="9" customFormat="1">
      <c r="B384" s="7"/>
      <c r="E384" s="378"/>
      <c r="F384" s="378"/>
      <c r="G384" s="378"/>
      <c r="H384" s="378"/>
      <c r="I384" s="378"/>
      <c r="J384" s="378"/>
      <c r="K384" s="378"/>
      <c r="L384" s="378"/>
      <c r="M384" s="378"/>
      <c r="N384" s="378"/>
      <c r="O384" s="378"/>
      <c r="P384" s="378"/>
      <c r="Q384" s="378"/>
      <c r="R384" s="378"/>
      <c r="S384" s="377"/>
      <c r="T384" s="378"/>
      <c r="U384" s="378"/>
      <c r="V384" s="378"/>
      <c r="W384" s="378"/>
      <c r="X384" s="378"/>
      <c r="Y384" s="378"/>
      <c r="Z384" s="378"/>
      <c r="AA384" s="378"/>
      <c r="AB384" s="378"/>
      <c r="AC384" s="378"/>
      <c r="AD384" s="378"/>
      <c r="AE384" s="378"/>
      <c r="AF384" s="378"/>
      <c r="AG384" s="378"/>
      <c r="AH384" s="378"/>
      <c r="AI384" s="378"/>
      <c r="AJ384" s="378"/>
      <c r="AK384" s="378"/>
      <c r="AL384" s="378"/>
    </row>
    <row r="385" spans="2:38" s="9" customFormat="1">
      <c r="B385" s="7"/>
      <c r="E385" s="378"/>
      <c r="F385" s="378"/>
      <c r="G385" s="378"/>
      <c r="H385" s="378"/>
      <c r="I385" s="378"/>
      <c r="J385" s="378"/>
      <c r="K385" s="378"/>
      <c r="L385" s="378"/>
      <c r="M385" s="378"/>
      <c r="N385" s="378"/>
      <c r="O385" s="378"/>
      <c r="P385" s="378"/>
      <c r="Q385" s="378"/>
      <c r="R385" s="378"/>
      <c r="S385" s="377"/>
      <c r="T385" s="378"/>
      <c r="U385" s="378"/>
      <c r="V385" s="378"/>
      <c r="W385" s="378"/>
      <c r="X385" s="378"/>
      <c r="Y385" s="378"/>
      <c r="Z385" s="378"/>
      <c r="AA385" s="378"/>
      <c r="AB385" s="378"/>
      <c r="AC385" s="378"/>
      <c r="AD385" s="378"/>
      <c r="AE385" s="378"/>
      <c r="AF385" s="378"/>
      <c r="AG385" s="378"/>
      <c r="AH385" s="378"/>
      <c r="AI385" s="378"/>
      <c r="AJ385" s="378"/>
      <c r="AK385" s="378"/>
      <c r="AL385" s="378"/>
    </row>
    <row r="386" spans="2:38" s="9" customFormat="1">
      <c r="B386" s="7"/>
      <c r="E386" s="378"/>
      <c r="F386" s="378"/>
      <c r="G386" s="378"/>
      <c r="H386" s="378"/>
      <c r="I386" s="378"/>
      <c r="J386" s="378"/>
      <c r="K386" s="378"/>
      <c r="L386" s="378"/>
      <c r="M386" s="378"/>
      <c r="N386" s="378"/>
      <c r="O386" s="378"/>
      <c r="P386" s="378"/>
      <c r="Q386" s="378"/>
      <c r="R386" s="378"/>
      <c r="S386" s="377"/>
      <c r="T386" s="378"/>
      <c r="U386" s="378"/>
      <c r="V386" s="378"/>
      <c r="W386" s="378"/>
      <c r="X386" s="378"/>
      <c r="Y386" s="378"/>
      <c r="Z386" s="378"/>
      <c r="AA386" s="378"/>
      <c r="AB386" s="378"/>
      <c r="AC386" s="378"/>
      <c r="AD386" s="378"/>
      <c r="AE386" s="378"/>
      <c r="AF386" s="378"/>
      <c r="AG386" s="378"/>
      <c r="AH386" s="378"/>
      <c r="AI386" s="378"/>
      <c r="AJ386" s="378"/>
      <c r="AK386" s="378"/>
      <c r="AL386" s="378"/>
    </row>
    <row r="387" spans="2:38" s="9" customFormat="1">
      <c r="B387" s="7"/>
      <c r="E387" s="378"/>
      <c r="F387" s="378"/>
      <c r="G387" s="378"/>
      <c r="H387" s="378"/>
      <c r="I387" s="378"/>
      <c r="J387" s="378"/>
      <c r="K387" s="378"/>
      <c r="L387" s="378"/>
      <c r="M387" s="378"/>
      <c r="N387" s="378"/>
      <c r="O387" s="378"/>
      <c r="P387" s="378"/>
      <c r="Q387" s="378"/>
      <c r="R387" s="378"/>
      <c r="S387" s="377"/>
      <c r="T387" s="378"/>
      <c r="U387" s="378"/>
      <c r="V387" s="378"/>
      <c r="W387" s="378"/>
      <c r="X387" s="378"/>
      <c r="Y387" s="378"/>
      <c r="Z387" s="378"/>
      <c r="AA387" s="378"/>
      <c r="AB387" s="378"/>
      <c r="AC387" s="378"/>
      <c r="AD387" s="378"/>
      <c r="AE387" s="378"/>
      <c r="AF387" s="378"/>
      <c r="AG387" s="378"/>
      <c r="AH387" s="378"/>
      <c r="AI387" s="378"/>
      <c r="AJ387" s="378"/>
      <c r="AK387" s="378"/>
      <c r="AL387" s="378"/>
    </row>
    <row r="388" spans="2:38" s="9" customFormat="1">
      <c r="B388" s="7"/>
      <c r="E388" s="378"/>
      <c r="F388" s="378"/>
      <c r="G388" s="378"/>
      <c r="H388" s="378"/>
      <c r="I388" s="378"/>
      <c r="J388" s="378"/>
      <c r="K388" s="378"/>
      <c r="L388" s="378"/>
      <c r="M388" s="378"/>
      <c r="N388" s="378"/>
      <c r="O388" s="378"/>
      <c r="P388" s="378"/>
      <c r="Q388" s="378"/>
      <c r="R388" s="378"/>
      <c r="S388" s="377"/>
      <c r="T388" s="378"/>
      <c r="U388" s="378"/>
      <c r="V388" s="378"/>
      <c r="W388" s="378"/>
      <c r="X388" s="378"/>
      <c r="Y388" s="378"/>
      <c r="Z388" s="378"/>
      <c r="AA388" s="378"/>
      <c r="AB388" s="378"/>
      <c r="AC388" s="378"/>
      <c r="AD388" s="378"/>
      <c r="AE388" s="378"/>
      <c r="AF388" s="378"/>
      <c r="AG388" s="378"/>
      <c r="AH388" s="378"/>
      <c r="AI388" s="378"/>
      <c r="AJ388" s="378"/>
      <c r="AK388" s="378"/>
      <c r="AL388" s="378"/>
    </row>
    <row r="389" spans="2:38" s="9" customFormat="1">
      <c r="B389" s="7"/>
      <c r="E389" s="378"/>
      <c r="F389" s="378"/>
      <c r="G389" s="378"/>
      <c r="H389" s="378"/>
      <c r="I389" s="378"/>
      <c r="J389" s="378"/>
      <c r="K389" s="378"/>
      <c r="L389" s="378"/>
      <c r="M389" s="378"/>
      <c r="N389" s="378"/>
      <c r="O389" s="378"/>
      <c r="P389" s="378"/>
      <c r="Q389" s="378"/>
      <c r="R389" s="378"/>
      <c r="S389" s="377"/>
      <c r="T389" s="378"/>
      <c r="U389" s="378"/>
      <c r="V389" s="378"/>
      <c r="W389" s="378"/>
      <c r="X389" s="378"/>
      <c r="Y389" s="378"/>
      <c r="Z389" s="378"/>
      <c r="AA389" s="378"/>
      <c r="AB389" s="378"/>
      <c r="AC389" s="378"/>
      <c r="AD389" s="378"/>
      <c r="AE389" s="378"/>
      <c r="AF389" s="378"/>
      <c r="AG389" s="378"/>
      <c r="AH389" s="378"/>
      <c r="AI389" s="378"/>
      <c r="AJ389" s="378"/>
      <c r="AK389" s="378"/>
      <c r="AL389" s="378"/>
    </row>
    <row r="390" spans="2:38" s="9" customFormat="1">
      <c r="B390" s="7"/>
      <c r="E390" s="378"/>
      <c r="F390" s="378"/>
      <c r="G390" s="378"/>
      <c r="H390" s="378"/>
      <c r="I390" s="378"/>
      <c r="J390" s="378"/>
      <c r="K390" s="378"/>
      <c r="L390" s="378"/>
      <c r="M390" s="378"/>
      <c r="N390" s="378"/>
      <c r="O390" s="378"/>
      <c r="P390" s="378"/>
      <c r="Q390" s="378"/>
      <c r="R390" s="378"/>
      <c r="S390" s="377"/>
      <c r="T390" s="378"/>
      <c r="U390" s="378"/>
      <c r="V390" s="378"/>
      <c r="W390" s="378"/>
      <c r="X390" s="378"/>
      <c r="Y390" s="378"/>
      <c r="Z390" s="378"/>
      <c r="AA390" s="378"/>
      <c r="AB390" s="378"/>
      <c r="AC390" s="378"/>
      <c r="AD390" s="378"/>
      <c r="AE390" s="378"/>
      <c r="AF390" s="378"/>
      <c r="AG390" s="378"/>
      <c r="AH390" s="378"/>
      <c r="AI390" s="378"/>
      <c r="AJ390" s="378"/>
      <c r="AK390" s="378"/>
      <c r="AL390" s="378"/>
    </row>
    <row r="391" spans="2:38" s="9" customFormat="1">
      <c r="B391" s="7"/>
      <c r="E391" s="378"/>
      <c r="F391" s="378"/>
      <c r="G391" s="378"/>
      <c r="H391" s="378"/>
      <c r="I391" s="378"/>
      <c r="J391" s="378"/>
      <c r="K391" s="378"/>
      <c r="L391" s="378"/>
      <c r="M391" s="378"/>
      <c r="N391" s="378"/>
      <c r="O391" s="378"/>
      <c r="P391" s="378"/>
      <c r="Q391" s="378"/>
      <c r="R391" s="378"/>
      <c r="S391" s="377"/>
      <c r="T391" s="378"/>
      <c r="U391" s="378"/>
      <c r="V391" s="378"/>
      <c r="W391" s="378"/>
      <c r="X391" s="378"/>
      <c r="Y391" s="378"/>
      <c r="Z391" s="378"/>
      <c r="AA391" s="378"/>
      <c r="AB391" s="378"/>
      <c r="AC391" s="378"/>
      <c r="AD391" s="378"/>
      <c r="AE391" s="378"/>
      <c r="AF391" s="378"/>
      <c r="AG391" s="378"/>
      <c r="AH391" s="378"/>
      <c r="AI391" s="378"/>
      <c r="AJ391" s="378"/>
      <c r="AK391" s="378"/>
      <c r="AL391" s="378"/>
    </row>
    <row r="392" spans="2:38" s="9" customFormat="1">
      <c r="B392" s="7"/>
      <c r="E392" s="378"/>
      <c r="F392" s="378"/>
      <c r="G392" s="378"/>
      <c r="H392" s="378"/>
      <c r="I392" s="378"/>
      <c r="J392" s="378"/>
      <c r="K392" s="378"/>
      <c r="L392" s="378"/>
      <c r="M392" s="378"/>
      <c r="N392" s="378"/>
      <c r="O392" s="378"/>
      <c r="P392" s="378"/>
      <c r="Q392" s="378"/>
      <c r="R392" s="378"/>
      <c r="S392" s="377"/>
      <c r="T392" s="378"/>
      <c r="U392" s="378"/>
      <c r="V392" s="378"/>
      <c r="W392" s="378"/>
      <c r="X392" s="378"/>
      <c r="Y392" s="378"/>
      <c r="Z392" s="378"/>
      <c r="AA392" s="378"/>
      <c r="AB392" s="378"/>
      <c r="AC392" s="378"/>
      <c r="AD392" s="378"/>
      <c r="AE392" s="378"/>
      <c r="AF392" s="378"/>
      <c r="AG392" s="378"/>
      <c r="AH392" s="378"/>
      <c r="AI392" s="378"/>
      <c r="AJ392" s="378"/>
      <c r="AK392" s="378"/>
      <c r="AL392" s="378"/>
    </row>
    <row r="393" spans="2:38" s="9" customFormat="1">
      <c r="B393" s="7"/>
      <c r="E393" s="378"/>
      <c r="F393" s="378"/>
      <c r="G393" s="378"/>
      <c r="H393" s="378"/>
      <c r="I393" s="378"/>
      <c r="J393" s="378"/>
      <c r="K393" s="378"/>
      <c r="L393" s="378"/>
      <c r="M393" s="378"/>
      <c r="N393" s="378"/>
      <c r="O393" s="378"/>
      <c r="P393" s="378"/>
      <c r="Q393" s="378"/>
      <c r="R393" s="378"/>
      <c r="S393" s="377"/>
      <c r="T393" s="378"/>
      <c r="U393" s="378"/>
      <c r="V393" s="378"/>
      <c r="W393" s="378"/>
      <c r="X393" s="378"/>
      <c r="Y393" s="378"/>
      <c r="Z393" s="378"/>
      <c r="AA393" s="378"/>
      <c r="AB393" s="378"/>
      <c r="AC393" s="378"/>
      <c r="AD393" s="378"/>
      <c r="AE393" s="378"/>
      <c r="AF393" s="378"/>
      <c r="AG393" s="378"/>
      <c r="AH393" s="378"/>
      <c r="AI393" s="378"/>
      <c r="AJ393" s="378"/>
      <c r="AK393" s="378"/>
      <c r="AL393" s="378"/>
    </row>
    <row r="394" spans="2:38" s="9" customFormat="1">
      <c r="B394" s="7"/>
      <c r="E394" s="378"/>
      <c r="F394" s="378"/>
      <c r="G394" s="378"/>
      <c r="H394" s="378"/>
      <c r="I394" s="378"/>
      <c r="J394" s="378"/>
      <c r="K394" s="378"/>
      <c r="L394" s="378"/>
      <c r="M394" s="378"/>
      <c r="N394" s="378"/>
      <c r="O394" s="378"/>
      <c r="P394" s="378"/>
      <c r="Q394" s="378"/>
      <c r="R394" s="378"/>
      <c r="S394" s="377"/>
      <c r="T394" s="378"/>
      <c r="U394" s="378"/>
      <c r="V394" s="378"/>
      <c r="W394" s="378"/>
      <c r="X394" s="378"/>
      <c r="Y394" s="378"/>
      <c r="Z394" s="378"/>
      <c r="AA394" s="378"/>
      <c r="AB394" s="378"/>
      <c r="AC394" s="378"/>
      <c r="AD394" s="378"/>
      <c r="AE394" s="378"/>
      <c r="AF394" s="378"/>
      <c r="AG394" s="378"/>
      <c r="AH394" s="378"/>
      <c r="AI394" s="378"/>
      <c r="AJ394" s="378"/>
      <c r="AK394" s="378"/>
      <c r="AL394" s="378"/>
    </row>
    <row r="395" spans="2:38" s="9" customFormat="1">
      <c r="B395" s="7"/>
      <c r="E395" s="378"/>
      <c r="F395" s="378"/>
      <c r="G395" s="378"/>
      <c r="H395" s="378"/>
      <c r="I395" s="378"/>
      <c r="J395" s="378"/>
      <c r="K395" s="378"/>
      <c r="L395" s="378"/>
      <c r="M395" s="378"/>
      <c r="N395" s="378"/>
      <c r="O395" s="378"/>
      <c r="P395" s="378"/>
      <c r="Q395" s="378"/>
      <c r="R395" s="378"/>
      <c r="S395" s="377"/>
      <c r="T395" s="378"/>
      <c r="U395" s="378"/>
      <c r="V395" s="378"/>
      <c r="W395" s="378"/>
      <c r="X395" s="378"/>
      <c r="Y395" s="378"/>
      <c r="Z395" s="378"/>
      <c r="AA395" s="378"/>
      <c r="AB395" s="378"/>
      <c r="AC395" s="378"/>
      <c r="AD395" s="378"/>
      <c r="AE395" s="378"/>
      <c r="AF395" s="378"/>
      <c r="AG395" s="378"/>
      <c r="AH395" s="378"/>
      <c r="AI395" s="378"/>
      <c r="AJ395" s="378"/>
      <c r="AK395" s="378"/>
      <c r="AL395" s="378"/>
    </row>
    <row r="396" spans="2:38" s="9" customFormat="1">
      <c r="B396" s="7"/>
      <c r="E396" s="378"/>
      <c r="F396" s="378"/>
      <c r="G396" s="378"/>
      <c r="H396" s="378"/>
      <c r="I396" s="378"/>
      <c r="J396" s="378"/>
      <c r="K396" s="378"/>
      <c r="L396" s="378"/>
      <c r="M396" s="378"/>
      <c r="N396" s="378"/>
      <c r="O396" s="378"/>
      <c r="P396" s="378"/>
      <c r="Q396" s="378"/>
      <c r="R396" s="378"/>
      <c r="S396" s="377"/>
      <c r="T396" s="378"/>
      <c r="U396" s="378"/>
      <c r="V396" s="378"/>
      <c r="W396" s="378"/>
      <c r="X396" s="378"/>
      <c r="Y396" s="378"/>
      <c r="Z396" s="378"/>
      <c r="AA396" s="378"/>
      <c r="AB396" s="378"/>
      <c r="AC396" s="378"/>
      <c r="AD396" s="378"/>
      <c r="AE396" s="378"/>
      <c r="AF396" s="378"/>
      <c r="AG396" s="378"/>
      <c r="AH396" s="378"/>
      <c r="AI396" s="378"/>
      <c r="AJ396" s="378"/>
      <c r="AK396" s="378"/>
      <c r="AL396" s="378"/>
    </row>
    <row r="397" spans="2:38" s="9" customFormat="1">
      <c r="B397" s="7"/>
      <c r="E397" s="378"/>
      <c r="F397" s="378"/>
      <c r="G397" s="378"/>
      <c r="H397" s="378"/>
      <c r="I397" s="378"/>
      <c r="J397" s="378"/>
      <c r="K397" s="378"/>
      <c r="L397" s="378"/>
      <c r="M397" s="378"/>
      <c r="N397" s="378"/>
      <c r="O397" s="378"/>
      <c r="P397" s="378"/>
      <c r="Q397" s="378"/>
      <c r="R397" s="378"/>
      <c r="S397" s="377"/>
      <c r="T397" s="378"/>
      <c r="U397" s="378"/>
      <c r="V397" s="378"/>
      <c r="W397" s="378"/>
      <c r="X397" s="378"/>
      <c r="Y397" s="378"/>
      <c r="Z397" s="378"/>
      <c r="AA397" s="378"/>
      <c r="AB397" s="378"/>
      <c r="AC397" s="378"/>
      <c r="AD397" s="378"/>
      <c r="AE397" s="378"/>
      <c r="AF397" s="378"/>
      <c r="AG397" s="378"/>
      <c r="AH397" s="378"/>
      <c r="AI397" s="378"/>
      <c r="AJ397" s="378"/>
      <c r="AK397" s="378"/>
      <c r="AL397" s="378"/>
    </row>
    <row r="398" spans="2:38" s="9" customFormat="1">
      <c r="B398" s="7"/>
      <c r="E398" s="378"/>
      <c r="F398" s="378"/>
      <c r="G398" s="378"/>
      <c r="H398" s="378"/>
      <c r="I398" s="378"/>
      <c r="J398" s="378"/>
      <c r="K398" s="378"/>
      <c r="L398" s="378"/>
      <c r="M398" s="378"/>
      <c r="N398" s="378"/>
      <c r="O398" s="378"/>
      <c r="P398" s="378"/>
      <c r="Q398" s="378"/>
      <c r="R398" s="378"/>
      <c r="S398" s="377"/>
      <c r="T398" s="378"/>
      <c r="U398" s="378"/>
      <c r="V398" s="378"/>
      <c r="W398" s="378"/>
      <c r="X398" s="378"/>
      <c r="Y398" s="378"/>
      <c r="Z398" s="378"/>
      <c r="AA398" s="378"/>
      <c r="AB398" s="378"/>
      <c r="AC398" s="378"/>
      <c r="AD398" s="378"/>
      <c r="AE398" s="378"/>
      <c r="AF398" s="378"/>
      <c r="AG398" s="378"/>
      <c r="AH398" s="378"/>
      <c r="AI398" s="378"/>
      <c r="AJ398" s="378"/>
      <c r="AK398" s="378"/>
      <c r="AL398" s="378"/>
    </row>
    <row r="399" spans="2:38" s="9" customFormat="1">
      <c r="B399" s="7"/>
      <c r="E399" s="378"/>
      <c r="F399" s="378"/>
      <c r="G399" s="378"/>
      <c r="H399" s="378"/>
      <c r="I399" s="378"/>
      <c r="J399" s="378"/>
      <c r="K399" s="378"/>
      <c r="L399" s="378"/>
      <c r="M399" s="378"/>
      <c r="N399" s="378"/>
      <c r="O399" s="378"/>
      <c r="P399" s="378"/>
      <c r="Q399" s="378"/>
      <c r="R399" s="378"/>
      <c r="S399" s="377"/>
      <c r="T399" s="378"/>
      <c r="U399" s="378"/>
      <c r="V399" s="378"/>
      <c r="W399" s="378"/>
      <c r="X399" s="378"/>
      <c r="Y399" s="378"/>
      <c r="Z399" s="378"/>
      <c r="AA399" s="378"/>
      <c r="AB399" s="378"/>
      <c r="AC399" s="378"/>
      <c r="AD399" s="378"/>
      <c r="AE399" s="378"/>
      <c r="AF399" s="378"/>
      <c r="AG399" s="378"/>
      <c r="AH399" s="378"/>
      <c r="AI399" s="378"/>
      <c r="AJ399" s="378"/>
      <c r="AK399" s="378"/>
      <c r="AL399" s="378"/>
    </row>
    <row r="400" spans="2:38" s="9" customFormat="1">
      <c r="B400" s="7"/>
      <c r="E400" s="378"/>
      <c r="F400" s="378"/>
      <c r="G400" s="378"/>
      <c r="H400" s="378"/>
      <c r="I400" s="378"/>
      <c r="J400" s="378"/>
      <c r="K400" s="378"/>
      <c r="L400" s="378"/>
      <c r="M400" s="378"/>
      <c r="N400" s="378"/>
      <c r="O400" s="378"/>
      <c r="P400" s="378"/>
      <c r="Q400" s="378"/>
      <c r="R400" s="378"/>
      <c r="S400" s="377"/>
      <c r="T400" s="378"/>
      <c r="U400" s="378"/>
      <c r="V400" s="378"/>
      <c r="W400" s="378"/>
      <c r="X400" s="378"/>
      <c r="Y400" s="378"/>
      <c r="Z400" s="378"/>
      <c r="AA400" s="378"/>
      <c r="AB400" s="378"/>
      <c r="AC400" s="378"/>
      <c r="AD400" s="378"/>
      <c r="AE400" s="378"/>
      <c r="AF400" s="378"/>
      <c r="AG400" s="378"/>
      <c r="AH400" s="378"/>
      <c r="AI400" s="378"/>
      <c r="AJ400" s="378"/>
      <c r="AK400" s="378"/>
      <c r="AL400" s="378"/>
    </row>
    <row r="401" spans="2:38" s="9" customFormat="1">
      <c r="B401" s="7"/>
      <c r="E401" s="378"/>
      <c r="F401" s="378"/>
      <c r="G401" s="378"/>
      <c r="H401" s="378"/>
      <c r="I401" s="378"/>
      <c r="J401" s="378"/>
      <c r="K401" s="378"/>
      <c r="L401" s="378"/>
      <c r="M401" s="378"/>
      <c r="N401" s="378"/>
      <c r="O401" s="378"/>
      <c r="P401" s="378"/>
      <c r="Q401" s="378"/>
      <c r="R401" s="378"/>
      <c r="S401" s="377"/>
      <c r="T401" s="378"/>
      <c r="U401" s="378"/>
      <c r="V401" s="378"/>
      <c r="W401" s="378"/>
      <c r="X401" s="378"/>
      <c r="Y401" s="378"/>
      <c r="Z401" s="378"/>
      <c r="AA401" s="378"/>
      <c r="AB401" s="378"/>
      <c r="AC401" s="378"/>
      <c r="AD401" s="378"/>
      <c r="AE401" s="378"/>
      <c r="AF401" s="378"/>
      <c r="AG401" s="378"/>
      <c r="AH401" s="378"/>
      <c r="AI401" s="378"/>
      <c r="AJ401" s="378"/>
      <c r="AK401" s="378"/>
      <c r="AL401" s="378"/>
    </row>
    <row r="402" spans="2:38" s="9" customFormat="1">
      <c r="B402" s="7"/>
      <c r="E402" s="378"/>
      <c r="F402" s="378"/>
      <c r="G402" s="378"/>
      <c r="H402" s="378"/>
      <c r="I402" s="378"/>
      <c r="J402" s="378"/>
      <c r="K402" s="378"/>
      <c r="L402" s="378"/>
      <c r="M402" s="378"/>
      <c r="N402" s="378"/>
      <c r="O402" s="378"/>
      <c r="P402" s="378"/>
      <c r="Q402" s="378"/>
      <c r="R402" s="378"/>
      <c r="S402" s="377"/>
      <c r="T402" s="378"/>
      <c r="U402" s="378"/>
      <c r="V402" s="378"/>
      <c r="W402" s="378"/>
      <c r="X402" s="378"/>
      <c r="Y402" s="378"/>
      <c r="Z402" s="378"/>
      <c r="AA402" s="378"/>
      <c r="AB402" s="378"/>
      <c r="AC402" s="378"/>
      <c r="AD402" s="378"/>
      <c r="AE402" s="378"/>
      <c r="AF402" s="378"/>
      <c r="AG402" s="378"/>
      <c r="AH402" s="378"/>
      <c r="AI402" s="378"/>
      <c r="AJ402" s="378"/>
      <c r="AK402" s="378"/>
      <c r="AL402" s="378"/>
    </row>
    <row r="403" spans="2:38" s="9" customFormat="1">
      <c r="B403" s="7"/>
      <c r="E403" s="378"/>
      <c r="F403" s="378"/>
      <c r="G403" s="378"/>
      <c r="H403" s="378"/>
      <c r="I403" s="378"/>
      <c r="J403" s="378"/>
      <c r="K403" s="378"/>
      <c r="L403" s="378"/>
      <c r="M403" s="378"/>
      <c r="N403" s="378"/>
      <c r="O403" s="378"/>
      <c r="P403" s="378"/>
      <c r="Q403" s="378"/>
      <c r="R403" s="378"/>
      <c r="S403" s="377"/>
      <c r="T403" s="378"/>
      <c r="U403" s="378"/>
      <c r="V403" s="378"/>
      <c r="W403" s="378"/>
      <c r="X403" s="378"/>
      <c r="Y403" s="378"/>
      <c r="Z403" s="378"/>
      <c r="AA403" s="378"/>
      <c r="AB403" s="378"/>
      <c r="AC403" s="378"/>
      <c r="AD403" s="378"/>
      <c r="AE403" s="378"/>
      <c r="AF403" s="378"/>
      <c r="AG403" s="378"/>
      <c r="AH403" s="378"/>
      <c r="AI403" s="378"/>
      <c r="AJ403" s="378"/>
      <c r="AK403" s="378"/>
      <c r="AL403" s="378"/>
    </row>
    <row r="404" spans="2:38" s="9" customFormat="1">
      <c r="B404" s="7"/>
      <c r="E404" s="378"/>
      <c r="F404" s="378"/>
      <c r="G404" s="378"/>
      <c r="H404" s="378"/>
      <c r="I404" s="378"/>
      <c r="J404" s="378"/>
      <c r="K404" s="378"/>
      <c r="L404" s="378"/>
      <c r="M404" s="378"/>
      <c r="N404" s="378"/>
      <c r="O404" s="378"/>
      <c r="P404" s="378"/>
      <c r="Q404" s="378"/>
      <c r="R404" s="378"/>
      <c r="S404" s="377"/>
      <c r="T404" s="378"/>
      <c r="U404" s="378"/>
      <c r="V404" s="378"/>
      <c r="W404" s="378"/>
      <c r="X404" s="378"/>
      <c r="Y404" s="378"/>
      <c r="Z404" s="378"/>
      <c r="AA404" s="378"/>
      <c r="AB404" s="378"/>
      <c r="AC404" s="378"/>
      <c r="AD404" s="378"/>
      <c r="AE404" s="378"/>
      <c r="AF404" s="378"/>
      <c r="AG404" s="378"/>
      <c r="AH404" s="378"/>
      <c r="AI404" s="378"/>
      <c r="AJ404" s="378"/>
      <c r="AK404" s="378"/>
      <c r="AL404" s="378"/>
    </row>
    <row r="405" spans="2:38" s="9" customFormat="1">
      <c r="B405" s="7"/>
      <c r="E405" s="378"/>
      <c r="F405" s="378"/>
      <c r="G405" s="378"/>
      <c r="H405" s="378"/>
      <c r="I405" s="378"/>
      <c r="J405" s="378"/>
      <c r="K405" s="378"/>
      <c r="L405" s="378"/>
      <c r="M405" s="378"/>
      <c r="N405" s="378"/>
      <c r="O405" s="378"/>
      <c r="P405" s="378"/>
      <c r="Q405" s="378"/>
      <c r="R405" s="378"/>
      <c r="S405" s="377"/>
      <c r="T405" s="378"/>
      <c r="U405" s="378"/>
      <c r="V405" s="378"/>
      <c r="W405" s="378"/>
      <c r="X405" s="378"/>
      <c r="Y405" s="378"/>
      <c r="Z405" s="378"/>
      <c r="AA405" s="378"/>
      <c r="AB405" s="378"/>
      <c r="AC405" s="378"/>
      <c r="AD405" s="378"/>
      <c r="AE405" s="378"/>
      <c r="AF405" s="378"/>
      <c r="AG405" s="378"/>
      <c r="AH405" s="378"/>
      <c r="AI405" s="378"/>
      <c r="AJ405" s="378"/>
      <c r="AK405" s="378"/>
      <c r="AL405" s="378"/>
    </row>
    <row r="406" spans="2:38" s="9" customFormat="1">
      <c r="B406" s="7"/>
      <c r="E406" s="378"/>
      <c r="F406" s="378"/>
      <c r="G406" s="378"/>
      <c r="H406" s="378"/>
      <c r="I406" s="378"/>
      <c r="J406" s="378"/>
      <c r="K406" s="378"/>
      <c r="L406" s="378"/>
      <c r="M406" s="378"/>
      <c r="N406" s="378"/>
      <c r="O406" s="378"/>
      <c r="P406" s="378"/>
      <c r="Q406" s="378"/>
      <c r="R406" s="378"/>
      <c r="S406" s="377"/>
      <c r="T406" s="378"/>
      <c r="U406" s="378"/>
      <c r="V406" s="378"/>
      <c r="W406" s="378"/>
      <c r="X406" s="378"/>
      <c r="Y406" s="378"/>
      <c r="Z406" s="378"/>
      <c r="AA406" s="378"/>
      <c r="AB406" s="378"/>
      <c r="AC406" s="378"/>
      <c r="AD406" s="378"/>
      <c r="AE406" s="378"/>
      <c r="AF406" s="378"/>
      <c r="AG406" s="378"/>
      <c r="AH406" s="378"/>
      <c r="AI406" s="378"/>
      <c r="AJ406" s="378"/>
      <c r="AK406" s="378"/>
      <c r="AL406" s="378"/>
    </row>
    <row r="407" spans="2:38" s="9" customFormat="1">
      <c r="B407" s="7"/>
      <c r="E407" s="378"/>
      <c r="F407" s="378"/>
      <c r="G407" s="378"/>
      <c r="H407" s="378"/>
      <c r="I407" s="378"/>
      <c r="J407" s="378"/>
      <c r="K407" s="378"/>
      <c r="L407" s="378"/>
      <c r="M407" s="378"/>
      <c r="N407" s="378"/>
      <c r="O407" s="378"/>
      <c r="P407" s="378"/>
      <c r="Q407" s="378"/>
      <c r="R407" s="378"/>
      <c r="S407" s="377"/>
      <c r="T407" s="378"/>
      <c r="U407" s="378"/>
      <c r="V407" s="378"/>
      <c r="W407" s="378"/>
      <c r="X407" s="378"/>
      <c r="Y407" s="378"/>
      <c r="Z407" s="378"/>
      <c r="AA407" s="378"/>
      <c r="AB407" s="378"/>
      <c r="AC407" s="378"/>
      <c r="AD407" s="378"/>
      <c r="AE407" s="378"/>
      <c r="AF407" s="378"/>
      <c r="AG407" s="378"/>
      <c r="AH407" s="378"/>
      <c r="AI407" s="378"/>
      <c r="AJ407" s="378"/>
      <c r="AK407" s="378"/>
      <c r="AL407" s="378"/>
    </row>
    <row r="408" spans="2:38" s="9" customFormat="1">
      <c r="B408" s="7"/>
      <c r="E408" s="378"/>
      <c r="F408" s="378"/>
      <c r="G408" s="378"/>
      <c r="H408" s="378"/>
      <c r="I408" s="378"/>
      <c r="J408" s="378"/>
      <c r="K408" s="378"/>
      <c r="L408" s="378"/>
      <c r="M408" s="378"/>
      <c r="N408" s="378"/>
      <c r="O408" s="378"/>
      <c r="P408" s="378"/>
      <c r="Q408" s="378"/>
      <c r="R408" s="378"/>
      <c r="S408" s="377"/>
      <c r="T408" s="378"/>
      <c r="U408" s="378"/>
      <c r="V408" s="378"/>
      <c r="W408" s="378"/>
      <c r="X408" s="378"/>
      <c r="Y408" s="378"/>
      <c r="Z408" s="378"/>
      <c r="AA408" s="378"/>
      <c r="AB408" s="378"/>
      <c r="AC408" s="378"/>
      <c r="AD408" s="378"/>
      <c r="AE408" s="378"/>
      <c r="AF408" s="378"/>
      <c r="AG408" s="378"/>
      <c r="AH408" s="378"/>
      <c r="AI408" s="378"/>
      <c r="AJ408" s="378"/>
      <c r="AK408" s="378"/>
      <c r="AL408" s="378"/>
    </row>
    <row r="409" spans="2:38" s="9" customFormat="1">
      <c r="B409" s="7"/>
      <c r="E409" s="378"/>
      <c r="F409" s="378"/>
      <c r="G409" s="378"/>
      <c r="H409" s="378"/>
      <c r="I409" s="378"/>
      <c r="J409" s="378"/>
      <c r="K409" s="378"/>
      <c r="L409" s="378"/>
      <c r="M409" s="378"/>
      <c r="N409" s="378"/>
      <c r="O409" s="378"/>
      <c r="P409" s="378"/>
      <c r="Q409" s="378"/>
      <c r="R409" s="378"/>
      <c r="S409" s="377"/>
      <c r="T409" s="378"/>
      <c r="U409" s="378"/>
      <c r="V409" s="378"/>
      <c r="W409" s="378"/>
      <c r="X409" s="378"/>
      <c r="Y409" s="378"/>
      <c r="Z409" s="378"/>
      <c r="AA409" s="378"/>
      <c r="AB409" s="378"/>
      <c r="AC409" s="378"/>
      <c r="AD409" s="378"/>
      <c r="AE409" s="378"/>
      <c r="AF409" s="378"/>
      <c r="AG409" s="378"/>
      <c r="AH409" s="378"/>
      <c r="AI409" s="378"/>
      <c r="AJ409" s="378"/>
      <c r="AK409" s="378"/>
      <c r="AL409" s="378"/>
    </row>
    <row r="410" spans="2:38" s="9" customFormat="1">
      <c r="B410" s="7"/>
      <c r="E410" s="378"/>
      <c r="F410" s="378"/>
      <c r="G410" s="378"/>
      <c r="H410" s="378"/>
      <c r="I410" s="378"/>
      <c r="J410" s="378"/>
      <c r="K410" s="378"/>
      <c r="L410" s="378"/>
      <c r="M410" s="378"/>
      <c r="N410" s="378"/>
      <c r="O410" s="378"/>
      <c r="P410" s="378"/>
      <c r="Q410" s="378"/>
      <c r="R410" s="378"/>
      <c r="S410" s="377"/>
      <c r="T410" s="378"/>
      <c r="U410" s="378"/>
      <c r="V410" s="378"/>
      <c r="W410" s="378"/>
      <c r="X410" s="378"/>
      <c r="Y410" s="378"/>
      <c r="Z410" s="378"/>
      <c r="AA410" s="378"/>
      <c r="AB410" s="378"/>
      <c r="AC410" s="378"/>
      <c r="AD410" s="378"/>
      <c r="AE410" s="378"/>
      <c r="AF410" s="378"/>
      <c r="AG410" s="378"/>
      <c r="AH410" s="378"/>
      <c r="AI410" s="378"/>
      <c r="AJ410" s="378"/>
      <c r="AK410" s="378"/>
      <c r="AL410" s="378"/>
    </row>
    <row r="411" spans="2:38" s="9" customFormat="1">
      <c r="B411" s="7"/>
      <c r="E411" s="378"/>
      <c r="F411" s="378"/>
      <c r="G411" s="378"/>
      <c r="H411" s="378"/>
      <c r="I411" s="378"/>
      <c r="J411" s="378"/>
      <c r="K411" s="378"/>
      <c r="L411" s="378"/>
      <c r="M411" s="378"/>
      <c r="N411" s="378"/>
      <c r="O411" s="378"/>
      <c r="P411" s="378"/>
      <c r="Q411" s="378"/>
      <c r="R411" s="378"/>
      <c r="S411" s="377"/>
      <c r="T411" s="378"/>
      <c r="U411" s="378"/>
      <c r="V411" s="378"/>
      <c r="W411" s="378"/>
      <c r="X411" s="378"/>
      <c r="Y411" s="378"/>
      <c r="Z411" s="378"/>
      <c r="AA411" s="378"/>
      <c r="AB411" s="378"/>
      <c r="AC411" s="378"/>
      <c r="AD411" s="378"/>
      <c r="AE411" s="378"/>
      <c r="AF411" s="378"/>
      <c r="AG411" s="378"/>
      <c r="AH411" s="378"/>
      <c r="AI411" s="378"/>
      <c r="AJ411" s="378"/>
      <c r="AK411" s="378"/>
      <c r="AL411" s="378"/>
    </row>
    <row r="412" spans="2:38" s="9" customFormat="1">
      <c r="B412" s="7"/>
      <c r="E412" s="378"/>
      <c r="F412" s="378"/>
      <c r="G412" s="378"/>
      <c r="H412" s="378"/>
      <c r="I412" s="378"/>
      <c r="J412" s="378"/>
      <c r="K412" s="378"/>
      <c r="L412" s="378"/>
      <c r="M412" s="378"/>
      <c r="N412" s="378"/>
      <c r="O412" s="378"/>
      <c r="P412" s="378"/>
      <c r="Q412" s="378"/>
      <c r="R412" s="378"/>
      <c r="S412" s="377"/>
      <c r="T412" s="378"/>
      <c r="U412" s="378"/>
      <c r="V412" s="378"/>
      <c r="W412" s="378"/>
      <c r="X412" s="378"/>
      <c r="Y412" s="378"/>
      <c r="Z412" s="378"/>
      <c r="AA412" s="378"/>
      <c r="AB412" s="378"/>
      <c r="AC412" s="378"/>
      <c r="AD412" s="378"/>
      <c r="AE412" s="378"/>
      <c r="AF412" s="378"/>
      <c r="AG412" s="378"/>
      <c r="AH412" s="378"/>
      <c r="AI412" s="378"/>
      <c r="AJ412" s="378"/>
      <c r="AK412" s="378"/>
      <c r="AL412" s="378"/>
    </row>
    <row r="413" spans="2:38" s="9" customFormat="1">
      <c r="B413" s="7"/>
      <c r="E413" s="378"/>
      <c r="F413" s="378"/>
      <c r="G413" s="378"/>
      <c r="H413" s="378"/>
      <c r="I413" s="378"/>
      <c r="J413" s="378"/>
      <c r="K413" s="378"/>
      <c r="L413" s="378"/>
      <c r="M413" s="378"/>
      <c r="N413" s="378"/>
      <c r="O413" s="378"/>
      <c r="P413" s="378"/>
      <c r="Q413" s="378"/>
      <c r="R413" s="378"/>
      <c r="S413" s="377"/>
      <c r="T413" s="378"/>
      <c r="U413" s="378"/>
      <c r="V413" s="378"/>
      <c r="W413" s="378"/>
      <c r="X413" s="378"/>
      <c r="Y413" s="378"/>
      <c r="Z413" s="378"/>
      <c r="AA413" s="378"/>
      <c r="AB413" s="378"/>
      <c r="AC413" s="378"/>
      <c r="AD413" s="378"/>
      <c r="AE413" s="378"/>
      <c r="AF413" s="378"/>
      <c r="AG413" s="378"/>
      <c r="AH413" s="378"/>
      <c r="AI413" s="378"/>
      <c r="AJ413" s="378"/>
      <c r="AK413" s="378"/>
      <c r="AL413" s="378"/>
    </row>
    <row r="414" spans="2:38" s="9" customFormat="1">
      <c r="B414" s="7"/>
      <c r="E414" s="378"/>
      <c r="F414" s="378"/>
      <c r="G414" s="378"/>
      <c r="H414" s="378"/>
      <c r="I414" s="378"/>
      <c r="J414" s="378"/>
      <c r="K414" s="378"/>
      <c r="L414" s="378"/>
      <c r="M414" s="378"/>
      <c r="N414" s="378"/>
      <c r="O414" s="378"/>
      <c r="P414" s="378"/>
      <c r="Q414" s="378"/>
      <c r="R414" s="378"/>
      <c r="S414" s="377"/>
      <c r="T414" s="378"/>
      <c r="U414" s="378"/>
      <c r="V414" s="378"/>
      <c r="W414" s="378"/>
      <c r="X414" s="378"/>
      <c r="Y414" s="378"/>
      <c r="Z414" s="378"/>
      <c r="AA414" s="378"/>
      <c r="AB414" s="378"/>
      <c r="AC414" s="378"/>
      <c r="AD414" s="378"/>
      <c r="AE414" s="378"/>
      <c r="AF414" s="378"/>
      <c r="AG414" s="378"/>
      <c r="AH414" s="378"/>
      <c r="AI414" s="378"/>
      <c r="AJ414" s="378"/>
      <c r="AK414" s="378"/>
      <c r="AL414" s="378"/>
    </row>
    <row r="415" spans="2:38" s="9" customFormat="1">
      <c r="B415" s="7"/>
      <c r="E415" s="378"/>
      <c r="F415" s="378"/>
      <c r="G415" s="378"/>
      <c r="H415" s="378"/>
      <c r="I415" s="378"/>
      <c r="J415" s="378"/>
      <c r="K415" s="378"/>
      <c r="L415" s="378"/>
      <c r="M415" s="378"/>
      <c r="N415" s="378"/>
      <c r="O415" s="378"/>
      <c r="P415" s="378"/>
      <c r="Q415" s="378"/>
      <c r="R415" s="378"/>
      <c r="S415" s="377"/>
      <c r="T415" s="378"/>
      <c r="U415" s="378"/>
      <c r="V415" s="378"/>
      <c r="W415" s="378"/>
      <c r="X415" s="378"/>
      <c r="Y415" s="378"/>
      <c r="Z415" s="378"/>
      <c r="AA415" s="378"/>
      <c r="AB415" s="378"/>
      <c r="AC415" s="378"/>
      <c r="AD415" s="378"/>
      <c r="AE415" s="378"/>
      <c r="AF415" s="378"/>
      <c r="AG415" s="378"/>
      <c r="AH415" s="378"/>
      <c r="AI415" s="378"/>
      <c r="AJ415" s="378"/>
      <c r="AK415" s="378"/>
      <c r="AL415" s="378"/>
    </row>
    <row r="416" spans="2:38" s="9" customFormat="1">
      <c r="B416" s="7"/>
      <c r="E416" s="378"/>
      <c r="F416" s="378"/>
      <c r="G416" s="378"/>
      <c r="H416" s="378"/>
      <c r="I416" s="378"/>
      <c r="J416" s="378"/>
      <c r="K416" s="378"/>
      <c r="L416" s="378"/>
      <c r="M416" s="378"/>
      <c r="N416" s="378"/>
      <c r="O416" s="378"/>
      <c r="P416" s="378"/>
      <c r="Q416" s="378"/>
      <c r="R416" s="378"/>
      <c r="S416" s="377"/>
      <c r="T416" s="378"/>
      <c r="U416" s="378"/>
      <c r="V416" s="378"/>
      <c r="W416" s="378"/>
      <c r="X416" s="378"/>
      <c r="Y416" s="378"/>
      <c r="Z416" s="378"/>
      <c r="AA416" s="378"/>
      <c r="AB416" s="378"/>
      <c r="AC416" s="378"/>
      <c r="AD416" s="378"/>
      <c r="AE416" s="378"/>
      <c r="AF416" s="378"/>
      <c r="AG416" s="378"/>
      <c r="AH416" s="378"/>
      <c r="AI416" s="378"/>
      <c r="AJ416" s="378"/>
      <c r="AK416" s="378"/>
      <c r="AL416" s="378"/>
    </row>
    <row r="417" spans="2:38" s="9" customFormat="1">
      <c r="B417" s="7"/>
      <c r="E417" s="378"/>
      <c r="F417" s="378"/>
      <c r="G417" s="378"/>
      <c r="H417" s="378"/>
      <c r="I417" s="378"/>
      <c r="J417" s="378"/>
      <c r="K417" s="378"/>
      <c r="L417" s="378"/>
      <c r="M417" s="378"/>
      <c r="N417" s="378"/>
      <c r="O417" s="378"/>
      <c r="P417" s="378"/>
      <c r="Q417" s="378"/>
      <c r="R417" s="378"/>
      <c r="S417" s="377"/>
      <c r="T417" s="378"/>
      <c r="U417" s="378"/>
      <c r="V417" s="378"/>
      <c r="W417" s="378"/>
      <c r="X417" s="378"/>
      <c r="Y417" s="378"/>
      <c r="Z417" s="378"/>
      <c r="AA417" s="378"/>
      <c r="AB417" s="378"/>
      <c r="AC417" s="378"/>
      <c r="AD417" s="378"/>
      <c r="AE417" s="378"/>
      <c r="AF417" s="378"/>
      <c r="AG417" s="378"/>
      <c r="AH417" s="378"/>
      <c r="AI417" s="378"/>
      <c r="AJ417" s="378"/>
      <c r="AK417" s="378"/>
      <c r="AL417" s="378"/>
    </row>
    <row r="418" spans="2:38" s="9" customFormat="1">
      <c r="B418" s="7"/>
      <c r="E418" s="378"/>
      <c r="F418" s="378"/>
      <c r="G418" s="378"/>
      <c r="H418" s="378"/>
      <c r="I418" s="378"/>
      <c r="J418" s="378"/>
      <c r="K418" s="378"/>
      <c r="L418" s="378"/>
      <c r="M418" s="378"/>
      <c r="N418" s="378"/>
      <c r="O418" s="378"/>
      <c r="P418" s="378"/>
      <c r="Q418" s="378"/>
      <c r="R418" s="378"/>
      <c r="S418" s="377"/>
      <c r="T418" s="378"/>
      <c r="U418" s="378"/>
      <c r="V418" s="378"/>
      <c r="W418" s="378"/>
      <c r="X418" s="378"/>
      <c r="Y418" s="378"/>
      <c r="Z418" s="378"/>
      <c r="AA418" s="378"/>
      <c r="AB418" s="378"/>
      <c r="AC418" s="378"/>
      <c r="AD418" s="378"/>
      <c r="AE418" s="378"/>
      <c r="AF418" s="378"/>
      <c r="AG418" s="378"/>
      <c r="AH418" s="378"/>
      <c r="AI418" s="378"/>
      <c r="AJ418" s="378"/>
      <c r="AK418" s="378"/>
      <c r="AL418" s="378"/>
    </row>
    <row r="419" spans="2:38" s="9" customFormat="1">
      <c r="B419" s="7"/>
      <c r="E419" s="378"/>
      <c r="F419" s="378"/>
      <c r="G419" s="378"/>
      <c r="H419" s="378"/>
      <c r="I419" s="378"/>
      <c r="J419" s="378"/>
      <c r="K419" s="378"/>
      <c r="L419" s="378"/>
      <c r="M419" s="378"/>
      <c r="N419" s="378"/>
      <c r="O419" s="378"/>
      <c r="P419" s="378"/>
      <c r="Q419" s="378"/>
      <c r="R419" s="378"/>
      <c r="S419" s="377"/>
      <c r="T419" s="378"/>
      <c r="U419" s="378"/>
      <c r="V419" s="378"/>
      <c r="W419" s="378"/>
      <c r="X419" s="378"/>
      <c r="Y419" s="378"/>
      <c r="Z419" s="378"/>
      <c r="AA419" s="378"/>
      <c r="AB419" s="378"/>
      <c r="AC419" s="378"/>
      <c r="AD419" s="378"/>
      <c r="AE419" s="378"/>
      <c r="AF419" s="378"/>
      <c r="AG419" s="378"/>
      <c r="AH419" s="378"/>
      <c r="AI419" s="378"/>
      <c r="AJ419" s="378"/>
      <c r="AK419" s="378"/>
      <c r="AL419" s="378"/>
    </row>
    <row r="420" spans="2:38" s="9" customFormat="1">
      <c r="B420" s="7"/>
      <c r="E420" s="378"/>
      <c r="F420" s="378"/>
      <c r="G420" s="378"/>
      <c r="H420" s="378"/>
      <c r="I420" s="378"/>
      <c r="J420" s="378"/>
      <c r="K420" s="378"/>
      <c r="L420" s="378"/>
      <c r="M420" s="378"/>
      <c r="N420" s="378"/>
      <c r="O420" s="378"/>
      <c r="P420" s="378"/>
      <c r="Q420" s="378"/>
      <c r="R420" s="378"/>
      <c r="S420" s="377"/>
      <c r="T420" s="378"/>
      <c r="U420" s="378"/>
      <c r="V420" s="378"/>
      <c r="W420" s="378"/>
      <c r="X420" s="378"/>
      <c r="Y420" s="378"/>
      <c r="Z420" s="378"/>
      <c r="AA420" s="378"/>
      <c r="AB420" s="378"/>
      <c r="AC420" s="378"/>
      <c r="AD420" s="378"/>
      <c r="AE420" s="378"/>
      <c r="AF420" s="378"/>
      <c r="AG420" s="378"/>
      <c r="AH420" s="378"/>
      <c r="AI420" s="378"/>
      <c r="AJ420" s="378"/>
      <c r="AK420" s="378"/>
      <c r="AL420" s="378"/>
    </row>
    <row r="421" spans="2:38" s="9" customFormat="1">
      <c r="B421" s="7"/>
      <c r="E421" s="378"/>
      <c r="F421" s="378"/>
      <c r="G421" s="378"/>
      <c r="H421" s="378"/>
      <c r="I421" s="378"/>
      <c r="J421" s="378"/>
      <c r="K421" s="378"/>
      <c r="L421" s="378"/>
      <c r="M421" s="378"/>
      <c r="N421" s="378"/>
      <c r="O421" s="378"/>
      <c r="P421" s="378"/>
      <c r="Q421" s="378"/>
      <c r="R421" s="378"/>
      <c r="S421" s="377"/>
      <c r="T421" s="378"/>
      <c r="U421" s="378"/>
      <c r="V421" s="378"/>
      <c r="W421" s="378"/>
      <c r="X421" s="378"/>
      <c r="Y421" s="378"/>
      <c r="Z421" s="378"/>
      <c r="AA421" s="378"/>
      <c r="AB421" s="378"/>
      <c r="AC421" s="378"/>
      <c r="AD421" s="378"/>
      <c r="AE421" s="378"/>
      <c r="AF421" s="378"/>
      <c r="AG421" s="378"/>
      <c r="AH421" s="378"/>
      <c r="AI421" s="378"/>
      <c r="AJ421" s="378"/>
      <c r="AK421" s="378"/>
      <c r="AL421" s="378"/>
    </row>
    <row r="422" spans="2:38" s="9" customFormat="1">
      <c r="B422" s="7"/>
      <c r="E422" s="378"/>
      <c r="F422" s="378"/>
      <c r="G422" s="378"/>
      <c r="H422" s="378"/>
      <c r="I422" s="378"/>
      <c r="J422" s="378"/>
      <c r="K422" s="378"/>
      <c r="L422" s="378"/>
      <c r="M422" s="378"/>
      <c r="N422" s="378"/>
      <c r="O422" s="378"/>
      <c r="P422" s="378"/>
      <c r="Q422" s="378"/>
      <c r="R422" s="378"/>
      <c r="S422" s="377"/>
      <c r="T422" s="378"/>
      <c r="U422" s="378"/>
      <c r="V422" s="378"/>
      <c r="W422" s="378"/>
      <c r="X422" s="378"/>
      <c r="Y422" s="378"/>
      <c r="Z422" s="378"/>
      <c r="AA422" s="378"/>
      <c r="AB422" s="378"/>
      <c r="AC422" s="378"/>
      <c r="AD422" s="378"/>
      <c r="AE422" s="378"/>
      <c r="AF422" s="378"/>
      <c r="AG422" s="378"/>
      <c r="AH422" s="378"/>
      <c r="AI422" s="378"/>
      <c r="AJ422" s="378"/>
      <c r="AK422" s="378"/>
      <c r="AL422" s="378"/>
    </row>
    <row r="423" spans="2:38" s="9" customFormat="1">
      <c r="B423" s="7"/>
      <c r="E423" s="378"/>
      <c r="F423" s="378"/>
      <c r="G423" s="378"/>
      <c r="H423" s="378"/>
      <c r="I423" s="378"/>
      <c r="J423" s="378"/>
      <c r="K423" s="378"/>
      <c r="L423" s="378"/>
      <c r="M423" s="378"/>
      <c r="N423" s="378"/>
      <c r="O423" s="378"/>
      <c r="P423" s="378"/>
      <c r="Q423" s="378"/>
      <c r="R423" s="378"/>
      <c r="S423" s="377"/>
      <c r="T423" s="378"/>
      <c r="U423" s="378"/>
      <c r="V423" s="378"/>
      <c r="W423" s="378"/>
      <c r="X423" s="378"/>
      <c r="Y423" s="378"/>
      <c r="Z423" s="378"/>
      <c r="AA423" s="378"/>
      <c r="AB423" s="378"/>
      <c r="AC423" s="378"/>
      <c r="AD423" s="378"/>
      <c r="AE423" s="378"/>
      <c r="AF423" s="378"/>
      <c r="AG423" s="378"/>
      <c r="AH423" s="378"/>
      <c r="AI423" s="378"/>
      <c r="AJ423" s="378"/>
      <c r="AK423" s="378"/>
      <c r="AL423" s="378"/>
    </row>
    <row r="424" spans="2:38" s="9" customFormat="1">
      <c r="B424" s="7"/>
      <c r="E424" s="378"/>
      <c r="F424" s="378"/>
      <c r="G424" s="378"/>
      <c r="H424" s="378"/>
      <c r="I424" s="378"/>
      <c r="J424" s="378"/>
      <c r="K424" s="378"/>
      <c r="L424" s="378"/>
      <c r="M424" s="378"/>
      <c r="N424" s="378"/>
      <c r="O424" s="378"/>
      <c r="P424" s="378"/>
      <c r="Q424" s="378"/>
      <c r="R424" s="378"/>
      <c r="S424" s="377"/>
      <c r="T424" s="378"/>
      <c r="U424" s="378"/>
      <c r="V424" s="378"/>
      <c r="W424" s="378"/>
      <c r="X424" s="378"/>
      <c r="Y424" s="378"/>
      <c r="Z424" s="378"/>
      <c r="AA424" s="378"/>
      <c r="AB424" s="378"/>
      <c r="AC424" s="378"/>
      <c r="AD424" s="378"/>
      <c r="AE424" s="378"/>
      <c r="AF424" s="378"/>
      <c r="AG424" s="378"/>
      <c r="AH424" s="378"/>
      <c r="AI424" s="378"/>
      <c r="AJ424" s="378"/>
      <c r="AK424" s="378"/>
      <c r="AL424" s="378"/>
    </row>
    <row r="425" spans="2:38" s="9" customFormat="1">
      <c r="B425" s="7"/>
      <c r="E425" s="378"/>
      <c r="F425" s="378"/>
      <c r="G425" s="378"/>
      <c r="H425" s="378"/>
      <c r="I425" s="378"/>
      <c r="J425" s="378"/>
      <c r="K425" s="378"/>
      <c r="L425" s="378"/>
      <c r="M425" s="378"/>
      <c r="N425" s="378"/>
      <c r="O425" s="378"/>
      <c r="P425" s="378"/>
      <c r="Q425" s="378"/>
      <c r="R425" s="378"/>
      <c r="S425" s="377"/>
      <c r="T425" s="378"/>
      <c r="U425" s="378"/>
      <c r="V425" s="378"/>
      <c r="W425" s="378"/>
      <c r="X425" s="378"/>
      <c r="Y425" s="378"/>
      <c r="Z425" s="378"/>
      <c r="AA425" s="378"/>
      <c r="AB425" s="378"/>
      <c r="AC425" s="378"/>
      <c r="AD425" s="378"/>
      <c r="AE425" s="378"/>
      <c r="AF425" s="378"/>
      <c r="AG425" s="378"/>
      <c r="AH425" s="378"/>
      <c r="AI425" s="378"/>
      <c r="AJ425" s="378"/>
      <c r="AK425" s="378"/>
      <c r="AL425" s="378"/>
    </row>
    <row r="426" spans="2:38" s="9" customFormat="1">
      <c r="B426" s="7"/>
      <c r="E426" s="378"/>
      <c r="F426" s="378"/>
      <c r="G426" s="378"/>
      <c r="H426" s="378"/>
      <c r="I426" s="378"/>
      <c r="J426" s="378"/>
      <c r="K426" s="378"/>
      <c r="L426" s="378"/>
      <c r="M426" s="378"/>
      <c r="N426" s="378"/>
      <c r="O426" s="378"/>
      <c r="P426" s="378"/>
      <c r="Q426" s="378"/>
      <c r="R426" s="378"/>
      <c r="S426" s="377"/>
      <c r="T426" s="378"/>
      <c r="U426" s="378"/>
      <c r="V426" s="378"/>
      <c r="W426" s="378"/>
      <c r="X426" s="378"/>
      <c r="Y426" s="378"/>
      <c r="Z426" s="378"/>
      <c r="AA426" s="378"/>
      <c r="AB426" s="378"/>
      <c r="AC426" s="378"/>
      <c r="AD426" s="378"/>
      <c r="AE426" s="378"/>
      <c r="AF426" s="378"/>
      <c r="AG426" s="378"/>
      <c r="AH426" s="378"/>
      <c r="AI426" s="378"/>
      <c r="AJ426" s="378"/>
      <c r="AK426" s="378"/>
      <c r="AL426" s="378"/>
    </row>
    <row r="427" spans="2:38" s="9" customFormat="1">
      <c r="B427" s="7"/>
      <c r="E427" s="378"/>
      <c r="F427" s="378"/>
      <c r="G427" s="378"/>
      <c r="H427" s="378"/>
      <c r="I427" s="378"/>
      <c r="J427" s="378"/>
      <c r="K427" s="378"/>
      <c r="L427" s="378"/>
      <c r="M427" s="378"/>
      <c r="N427" s="378"/>
      <c r="O427" s="378"/>
      <c r="P427" s="378"/>
      <c r="Q427" s="378"/>
      <c r="R427" s="378"/>
      <c r="S427" s="377"/>
      <c r="T427" s="378"/>
      <c r="U427" s="378"/>
      <c r="V427" s="378"/>
      <c r="W427" s="378"/>
      <c r="X427" s="378"/>
      <c r="Y427" s="378"/>
      <c r="Z427" s="378"/>
      <c r="AA427" s="378"/>
      <c r="AB427" s="378"/>
      <c r="AC427" s="378"/>
      <c r="AD427" s="378"/>
      <c r="AE427" s="378"/>
      <c r="AF427" s="378"/>
      <c r="AG427" s="378"/>
      <c r="AH427" s="378"/>
      <c r="AI427" s="378"/>
      <c r="AJ427" s="378"/>
      <c r="AK427" s="378"/>
      <c r="AL427" s="378"/>
    </row>
    <row r="428" spans="2:38" s="9" customFormat="1">
      <c r="B428" s="7"/>
      <c r="E428" s="378"/>
      <c r="F428" s="378"/>
      <c r="G428" s="378"/>
      <c r="H428" s="378"/>
      <c r="I428" s="378"/>
      <c r="J428" s="378"/>
      <c r="K428" s="378"/>
      <c r="L428" s="378"/>
      <c r="M428" s="378"/>
      <c r="N428" s="378"/>
      <c r="O428" s="378"/>
      <c r="P428" s="378"/>
      <c r="Q428" s="378"/>
      <c r="R428" s="378"/>
      <c r="S428" s="377"/>
      <c r="T428" s="378"/>
      <c r="U428" s="378"/>
      <c r="V428" s="378"/>
      <c r="W428" s="378"/>
      <c r="X428" s="378"/>
      <c r="Y428" s="378"/>
      <c r="Z428" s="378"/>
      <c r="AA428" s="378"/>
      <c r="AB428" s="378"/>
      <c r="AC428" s="378"/>
      <c r="AD428" s="378"/>
      <c r="AE428" s="378"/>
      <c r="AF428" s="378"/>
      <c r="AG428" s="378"/>
      <c r="AH428" s="378"/>
      <c r="AI428" s="378"/>
      <c r="AJ428" s="378"/>
      <c r="AK428" s="378"/>
      <c r="AL428" s="378"/>
    </row>
    <row r="429" spans="2:38" s="9" customFormat="1">
      <c r="B429" s="7"/>
      <c r="E429" s="378"/>
      <c r="F429" s="378"/>
      <c r="G429" s="378"/>
      <c r="H429" s="378"/>
      <c r="I429" s="378"/>
      <c r="J429" s="378"/>
      <c r="K429" s="378"/>
      <c r="L429" s="378"/>
      <c r="M429" s="378"/>
      <c r="N429" s="378"/>
      <c r="O429" s="378"/>
      <c r="P429" s="378"/>
      <c r="Q429" s="378"/>
      <c r="R429" s="378"/>
      <c r="S429" s="377"/>
      <c r="T429" s="378"/>
      <c r="U429" s="378"/>
      <c r="V429" s="378"/>
      <c r="W429" s="378"/>
      <c r="X429" s="378"/>
      <c r="Y429" s="378"/>
      <c r="Z429" s="378"/>
      <c r="AA429" s="378"/>
      <c r="AB429" s="378"/>
      <c r="AC429" s="378"/>
      <c r="AD429" s="378"/>
      <c r="AE429" s="378"/>
      <c r="AF429" s="378"/>
      <c r="AG429" s="378"/>
      <c r="AH429" s="378"/>
      <c r="AI429" s="378"/>
      <c r="AJ429" s="378"/>
      <c r="AK429" s="378"/>
      <c r="AL429" s="378"/>
    </row>
    <row r="430" spans="2:38" s="9" customFormat="1">
      <c r="B430" s="7"/>
      <c r="E430" s="378"/>
      <c r="F430" s="378"/>
      <c r="G430" s="378"/>
      <c r="H430" s="378"/>
      <c r="I430" s="378"/>
      <c r="J430" s="378"/>
      <c r="K430" s="378"/>
      <c r="L430" s="378"/>
      <c r="M430" s="378"/>
      <c r="N430" s="378"/>
      <c r="O430" s="378"/>
      <c r="P430" s="378"/>
      <c r="Q430" s="378"/>
      <c r="R430" s="378"/>
      <c r="S430" s="377"/>
      <c r="T430" s="378"/>
      <c r="U430" s="378"/>
      <c r="V430" s="378"/>
      <c r="W430" s="378"/>
      <c r="X430" s="378"/>
      <c r="Y430" s="378"/>
      <c r="Z430" s="378"/>
      <c r="AA430" s="378"/>
      <c r="AB430" s="378"/>
      <c r="AC430" s="378"/>
      <c r="AD430" s="378"/>
      <c r="AE430" s="378"/>
      <c r="AF430" s="378"/>
      <c r="AG430" s="378"/>
      <c r="AH430" s="378"/>
      <c r="AI430" s="378"/>
      <c r="AJ430" s="378"/>
      <c r="AK430" s="378"/>
      <c r="AL430" s="378"/>
    </row>
    <row r="431" spans="2:38" s="9" customFormat="1">
      <c r="B431" s="7"/>
      <c r="E431" s="378"/>
      <c r="F431" s="378"/>
      <c r="G431" s="378"/>
      <c r="H431" s="378"/>
      <c r="I431" s="378"/>
      <c r="J431" s="378"/>
      <c r="K431" s="378"/>
      <c r="L431" s="378"/>
      <c r="M431" s="378"/>
      <c r="N431" s="378"/>
      <c r="O431" s="378"/>
      <c r="P431" s="378"/>
      <c r="Q431" s="378"/>
      <c r="R431" s="378"/>
      <c r="S431" s="377"/>
      <c r="T431" s="378"/>
      <c r="U431" s="378"/>
      <c r="V431" s="378"/>
      <c r="W431" s="378"/>
      <c r="X431" s="378"/>
      <c r="Y431" s="378"/>
      <c r="Z431" s="378"/>
      <c r="AA431" s="378"/>
      <c r="AB431" s="378"/>
      <c r="AC431" s="378"/>
      <c r="AD431" s="378"/>
      <c r="AE431" s="378"/>
      <c r="AF431" s="378"/>
      <c r="AG431" s="378"/>
      <c r="AH431" s="378"/>
      <c r="AI431" s="378"/>
      <c r="AJ431" s="378"/>
      <c r="AK431" s="378"/>
      <c r="AL431" s="378"/>
    </row>
    <row r="432" spans="2:38" s="9" customFormat="1">
      <c r="B432" s="7"/>
      <c r="E432" s="378"/>
      <c r="F432" s="378"/>
      <c r="G432" s="378"/>
      <c r="H432" s="378"/>
      <c r="I432" s="378"/>
      <c r="J432" s="378"/>
      <c r="K432" s="378"/>
      <c r="L432" s="378"/>
      <c r="M432" s="378"/>
      <c r="N432" s="378"/>
      <c r="O432" s="378"/>
      <c r="P432" s="378"/>
      <c r="Q432" s="378"/>
      <c r="R432" s="378"/>
      <c r="S432" s="377"/>
      <c r="T432" s="378"/>
      <c r="U432" s="378"/>
      <c r="V432" s="378"/>
      <c r="W432" s="378"/>
      <c r="X432" s="378"/>
      <c r="Y432" s="378"/>
      <c r="Z432" s="378"/>
      <c r="AA432" s="378"/>
      <c r="AB432" s="378"/>
      <c r="AC432" s="378"/>
      <c r="AD432" s="378"/>
      <c r="AE432" s="378"/>
      <c r="AF432" s="378"/>
      <c r="AG432" s="378"/>
      <c r="AH432" s="378"/>
      <c r="AI432" s="378"/>
      <c r="AJ432" s="378"/>
      <c r="AK432" s="378"/>
      <c r="AL432" s="378"/>
    </row>
    <row r="433" spans="2:38" s="9" customFormat="1">
      <c r="B433" s="7"/>
      <c r="E433" s="378"/>
      <c r="F433" s="378"/>
      <c r="G433" s="378"/>
      <c r="H433" s="378"/>
      <c r="I433" s="378"/>
      <c r="J433" s="378"/>
      <c r="K433" s="378"/>
      <c r="L433" s="378"/>
      <c r="M433" s="378"/>
      <c r="N433" s="378"/>
      <c r="O433" s="378"/>
      <c r="P433" s="378"/>
      <c r="Q433" s="378"/>
      <c r="R433" s="378"/>
      <c r="S433" s="377"/>
      <c r="T433" s="378"/>
      <c r="U433" s="378"/>
      <c r="V433" s="378"/>
      <c r="W433" s="378"/>
      <c r="X433" s="378"/>
      <c r="Y433" s="378"/>
      <c r="Z433" s="378"/>
      <c r="AA433" s="378"/>
      <c r="AB433" s="378"/>
      <c r="AC433" s="378"/>
      <c r="AD433" s="378"/>
      <c r="AE433" s="378"/>
      <c r="AF433" s="378"/>
      <c r="AG433" s="378"/>
      <c r="AH433" s="378"/>
      <c r="AI433" s="378"/>
      <c r="AJ433" s="378"/>
      <c r="AK433" s="378"/>
      <c r="AL433" s="378"/>
    </row>
    <row r="434" spans="2:38" s="9" customFormat="1">
      <c r="B434" s="7"/>
      <c r="E434" s="378"/>
      <c r="F434" s="378"/>
      <c r="G434" s="378"/>
      <c r="H434" s="378"/>
      <c r="I434" s="378"/>
      <c r="J434" s="378"/>
      <c r="K434" s="378"/>
      <c r="L434" s="378"/>
      <c r="M434" s="378"/>
      <c r="N434" s="378"/>
      <c r="O434" s="378"/>
      <c r="P434" s="378"/>
      <c r="Q434" s="378"/>
      <c r="R434" s="378"/>
      <c r="S434" s="377"/>
      <c r="T434" s="378"/>
      <c r="U434" s="378"/>
      <c r="V434" s="378"/>
      <c r="W434" s="378"/>
      <c r="X434" s="378"/>
      <c r="Y434" s="378"/>
      <c r="Z434" s="378"/>
      <c r="AA434" s="378"/>
      <c r="AB434" s="378"/>
      <c r="AC434" s="378"/>
      <c r="AD434" s="378"/>
      <c r="AE434" s="378"/>
      <c r="AF434" s="378"/>
      <c r="AG434" s="378"/>
      <c r="AH434" s="378"/>
      <c r="AI434" s="378"/>
      <c r="AJ434" s="378"/>
      <c r="AK434" s="378"/>
      <c r="AL434" s="378"/>
    </row>
    <row r="435" spans="2:38" s="9" customFormat="1">
      <c r="B435" s="7"/>
      <c r="E435" s="378"/>
      <c r="F435" s="378"/>
      <c r="G435" s="378"/>
      <c r="H435" s="378"/>
      <c r="I435" s="378"/>
      <c r="J435" s="378"/>
      <c r="K435" s="378"/>
      <c r="L435" s="378"/>
      <c r="M435" s="378"/>
      <c r="N435" s="378"/>
      <c r="O435" s="378"/>
      <c r="P435" s="378"/>
      <c r="Q435" s="378"/>
      <c r="R435" s="378"/>
      <c r="S435" s="377"/>
      <c r="T435" s="378"/>
      <c r="U435" s="378"/>
      <c r="V435" s="378"/>
      <c r="W435" s="378"/>
      <c r="X435" s="378"/>
      <c r="Y435" s="378"/>
      <c r="Z435" s="378"/>
      <c r="AA435" s="378"/>
      <c r="AB435" s="378"/>
      <c r="AC435" s="378"/>
      <c r="AD435" s="378"/>
      <c r="AE435" s="378"/>
      <c r="AF435" s="378"/>
      <c r="AG435" s="378"/>
      <c r="AH435" s="378"/>
      <c r="AI435" s="378"/>
      <c r="AJ435" s="378"/>
      <c r="AK435" s="378"/>
      <c r="AL435" s="378"/>
    </row>
    <row r="436" spans="2:38" s="9" customFormat="1">
      <c r="B436" s="7"/>
      <c r="E436" s="378"/>
      <c r="F436" s="378"/>
      <c r="G436" s="378"/>
      <c r="H436" s="378"/>
      <c r="I436" s="378"/>
      <c r="J436" s="378"/>
      <c r="K436" s="378"/>
      <c r="L436" s="378"/>
      <c r="M436" s="378"/>
      <c r="N436" s="378"/>
      <c r="O436" s="378"/>
      <c r="P436" s="378"/>
      <c r="Q436" s="378"/>
      <c r="R436" s="378"/>
      <c r="S436" s="377"/>
      <c r="T436" s="378"/>
      <c r="U436" s="378"/>
      <c r="V436" s="378"/>
      <c r="W436" s="378"/>
      <c r="X436" s="378"/>
      <c r="Y436" s="378"/>
      <c r="Z436" s="378"/>
      <c r="AA436" s="378"/>
      <c r="AB436" s="378"/>
      <c r="AC436" s="378"/>
      <c r="AD436" s="378"/>
      <c r="AE436" s="378"/>
      <c r="AF436" s="378"/>
      <c r="AG436" s="378"/>
      <c r="AH436" s="378"/>
      <c r="AI436" s="378"/>
      <c r="AJ436" s="378"/>
      <c r="AK436" s="378"/>
      <c r="AL436" s="378"/>
    </row>
    <row r="437" spans="2:38" s="9" customFormat="1">
      <c r="B437" s="7"/>
      <c r="E437" s="378"/>
      <c r="F437" s="378"/>
      <c r="G437" s="378"/>
      <c r="H437" s="378"/>
      <c r="I437" s="378"/>
      <c r="J437" s="378"/>
      <c r="K437" s="378"/>
      <c r="L437" s="378"/>
      <c r="M437" s="378"/>
      <c r="N437" s="378"/>
      <c r="O437" s="378"/>
      <c r="P437" s="378"/>
      <c r="Q437" s="378"/>
      <c r="R437" s="378"/>
      <c r="S437" s="377"/>
      <c r="T437" s="378"/>
      <c r="U437" s="378"/>
      <c r="V437" s="378"/>
      <c r="W437" s="378"/>
      <c r="X437" s="378"/>
      <c r="Y437" s="378"/>
      <c r="Z437" s="378"/>
      <c r="AA437" s="378"/>
      <c r="AB437" s="378"/>
      <c r="AC437" s="378"/>
      <c r="AD437" s="378"/>
      <c r="AE437" s="378"/>
      <c r="AF437" s="378"/>
      <c r="AG437" s="378"/>
      <c r="AH437" s="378"/>
      <c r="AI437" s="378"/>
      <c r="AJ437" s="378"/>
      <c r="AK437" s="378"/>
      <c r="AL437" s="378"/>
    </row>
    <row r="438" spans="2:38" s="9" customFormat="1">
      <c r="B438" s="7"/>
      <c r="E438" s="378"/>
      <c r="F438" s="378"/>
      <c r="G438" s="378"/>
      <c r="H438" s="378"/>
      <c r="I438" s="378"/>
      <c r="J438" s="378"/>
      <c r="K438" s="378"/>
      <c r="L438" s="378"/>
      <c r="M438" s="378"/>
      <c r="N438" s="378"/>
      <c r="O438" s="378"/>
      <c r="P438" s="378"/>
      <c r="Q438" s="378"/>
      <c r="R438" s="378"/>
      <c r="S438" s="377"/>
      <c r="T438" s="378"/>
      <c r="U438" s="378"/>
      <c r="V438" s="378"/>
      <c r="W438" s="378"/>
      <c r="X438" s="378"/>
      <c r="Y438" s="378"/>
      <c r="Z438" s="378"/>
      <c r="AA438" s="378"/>
      <c r="AB438" s="378"/>
      <c r="AC438" s="378"/>
      <c r="AD438" s="378"/>
      <c r="AE438" s="378"/>
      <c r="AF438" s="378"/>
      <c r="AG438" s="378"/>
      <c r="AH438" s="378"/>
      <c r="AI438" s="378"/>
      <c r="AJ438" s="378"/>
      <c r="AK438" s="378"/>
      <c r="AL438" s="378"/>
    </row>
    <row r="439" spans="2:38" s="9" customFormat="1">
      <c r="B439" s="7"/>
      <c r="E439" s="378"/>
      <c r="F439" s="378"/>
      <c r="G439" s="378"/>
      <c r="H439" s="378"/>
      <c r="I439" s="378"/>
      <c r="J439" s="378"/>
      <c r="K439" s="378"/>
      <c r="L439" s="378"/>
      <c r="M439" s="378"/>
      <c r="N439" s="378"/>
      <c r="O439" s="378"/>
      <c r="P439" s="378"/>
      <c r="Q439" s="378"/>
      <c r="R439" s="378"/>
      <c r="S439" s="377"/>
      <c r="T439" s="378"/>
      <c r="U439" s="378"/>
      <c r="V439" s="378"/>
      <c r="W439" s="378"/>
      <c r="X439" s="378"/>
      <c r="Y439" s="378"/>
      <c r="Z439" s="378"/>
      <c r="AA439" s="378"/>
      <c r="AB439" s="378"/>
      <c r="AC439" s="378"/>
      <c r="AD439" s="378"/>
      <c r="AE439" s="378"/>
      <c r="AF439" s="378"/>
      <c r="AG439" s="378"/>
      <c r="AH439" s="378"/>
      <c r="AI439" s="378"/>
      <c r="AJ439" s="378"/>
      <c r="AK439" s="378"/>
      <c r="AL439" s="378"/>
    </row>
    <row r="440" spans="2:38" s="9" customFormat="1">
      <c r="B440" s="7"/>
      <c r="E440" s="378"/>
      <c r="F440" s="378"/>
      <c r="G440" s="378"/>
      <c r="H440" s="378"/>
      <c r="I440" s="378"/>
      <c r="J440" s="378"/>
      <c r="K440" s="378"/>
      <c r="L440" s="378"/>
      <c r="M440" s="378"/>
      <c r="N440" s="378"/>
      <c r="O440" s="378"/>
      <c r="P440" s="378"/>
      <c r="Q440" s="378"/>
      <c r="R440" s="378"/>
      <c r="S440" s="377"/>
      <c r="T440" s="378"/>
      <c r="U440" s="378"/>
      <c r="V440" s="378"/>
      <c r="W440" s="378"/>
      <c r="X440" s="378"/>
      <c r="Y440" s="378"/>
      <c r="Z440" s="378"/>
      <c r="AA440" s="378"/>
      <c r="AB440" s="378"/>
      <c r="AC440" s="378"/>
      <c r="AD440" s="378"/>
      <c r="AE440" s="378"/>
      <c r="AF440" s="378"/>
      <c r="AG440" s="378"/>
      <c r="AH440" s="378"/>
      <c r="AI440" s="378"/>
      <c r="AJ440" s="378"/>
      <c r="AK440" s="378"/>
      <c r="AL440" s="378"/>
    </row>
    <row r="441" spans="2:38" s="9" customFormat="1">
      <c r="B441" s="7"/>
      <c r="E441" s="378"/>
      <c r="F441" s="378"/>
      <c r="G441" s="378"/>
      <c r="H441" s="378"/>
      <c r="I441" s="378"/>
      <c r="J441" s="378"/>
      <c r="K441" s="378"/>
      <c r="L441" s="378"/>
      <c r="M441" s="378"/>
      <c r="N441" s="378"/>
      <c r="O441" s="378"/>
      <c r="P441" s="378"/>
      <c r="Q441" s="378"/>
      <c r="R441" s="378"/>
      <c r="S441" s="377"/>
      <c r="T441" s="378"/>
      <c r="U441" s="378"/>
      <c r="V441" s="378"/>
      <c r="W441" s="378"/>
      <c r="X441" s="378"/>
      <c r="Y441" s="378"/>
      <c r="Z441" s="378"/>
      <c r="AA441" s="378"/>
      <c r="AB441" s="378"/>
      <c r="AC441" s="378"/>
      <c r="AD441" s="378"/>
      <c r="AE441" s="378"/>
      <c r="AF441" s="378"/>
      <c r="AG441" s="378"/>
      <c r="AH441" s="378"/>
      <c r="AI441" s="378"/>
      <c r="AJ441" s="378"/>
      <c r="AK441" s="378"/>
      <c r="AL441" s="378"/>
    </row>
    <row r="442" spans="2:38" s="9" customFormat="1">
      <c r="B442" s="7"/>
      <c r="E442" s="378"/>
      <c r="F442" s="378"/>
      <c r="G442" s="378"/>
      <c r="H442" s="378"/>
      <c r="I442" s="378"/>
      <c r="J442" s="378"/>
      <c r="K442" s="378"/>
      <c r="L442" s="378"/>
      <c r="M442" s="378"/>
      <c r="N442" s="378"/>
      <c r="O442" s="378"/>
      <c r="P442" s="378"/>
      <c r="Q442" s="378"/>
      <c r="R442" s="378"/>
      <c r="S442" s="377"/>
      <c r="T442" s="378"/>
      <c r="U442" s="378"/>
      <c r="V442" s="378"/>
      <c r="W442" s="378"/>
      <c r="X442" s="378"/>
      <c r="Y442" s="378"/>
      <c r="Z442" s="378"/>
      <c r="AA442" s="378"/>
      <c r="AB442" s="378"/>
      <c r="AC442" s="378"/>
      <c r="AD442" s="378"/>
      <c r="AE442" s="378"/>
      <c r="AF442" s="378"/>
      <c r="AG442" s="378"/>
      <c r="AH442" s="378"/>
      <c r="AI442" s="378"/>
      <c r="AJ442" s="378"/>
      <c r="AK442" s="378"/>
      <c r="AL442" s="378"/>
    </row>
    <row r="443" spans="2:38" s="9" customFormat="1">
      <c r="B443" s="7"/>
      <c r="E443" s="378"/>
      <c r="F443" s="378"/>
      <c r="G443" s="378"/>
      <c r="H443" s="378"/>
      <c r="I443" s="378"/>
      <c r="J443" s="378"/>
      <c r="K443" s="378"/>
      <c r="L443" s="378"/>
      <c r="M443" s="378"/>
      <c r="N443" s="378"/>
      <c r="O443" s="378"/>
      <c r="P443" s="378"/>
      <c r="Q443" s="378"/>
      <c r="R443" s="378"/>
      <c r="S443" s="377"/>
      <c r="T443" s="378"/>
      <c r="U443" s="378"/>
      <c r="V443" s="378"/>
      <c r="W443" s="378"/>
      <c r="X443" s="378"/>
      <c r="Y443" s="378"/>
      <c r="Z443" s="378"/>
      <c r="AA443" s="378"/>
      <c r="AB443" s="378"/>
      <c r="AC443" s="378"/>
      <c r="AD443" s="378"/>
      <c r="AE443" s="378"/>
      <c r="AF443" s="378"/>
      <c r="AG443" s="378"/>
      <c r="AH443" s="378"/>
      <c r="AI443" s="378"/>
      <c r="AJ443" s="378"/>
      <c r="AK443" s="378"/>
      <c r="AL443" s="378"/>
    </row>
    <row r="444" spans="2:38" s="9" customFormat="1">
      <c r="B444" s="7"/>
      <c r="E444" s="378"/>
      <c r="F444" s="378"/>
      <c r="G444" s="378"/>
      <c r="H444" s="378"/>
      <c r="I444" s="378"/>
      <c r="J444" s="378"/>
      <c r="K444" s="378"/>
      <c r="L444" s="378"/>
      <c r="M444" s="378"/>
      <c r="N444" s="378"/>
      <c r="O444" s="378"/>
      <c r="P444" s="378"/>
      <c r="Q444" s="378"/>
      <c r="R444" s="378"/>
      <c r="S444" s="377"/>
      <c r="T444" s="378"/>
      <c r="U444" s="378"/>
      <c r="V444" s="378"/>
      <c r="W444" s="378"/>
      <c r="X444" s="378"/>
      <c r="Y444" s="378"/>
      <c r="Z444" s="378"/>
      <c r="AA444" s="378"/>
      <c r="AB444" s="378"/>
      <c r="AC444" s="378"/>
      <c r="AD444" s="378"/>
      <c r="AE444" s="378"/>
      <c r="AF444" s="378"/>
      <c r="AG444" s="378"/>
      <c r="AH444" s="378"/>
      <c r="AI444" s="378"/>
      <c r="AJ444" s="378"/>
      <c r="AK444" s="378"/>
      <c r="AL444" s="378"/>
    </row>
    <row r="445" spans="2:38" s="9" customFormat="1">
      <c r="B445" s="7"/>
      <c r="E445" s="378"/>
      <c r="F445" s="378"/>
      <c r="G445" s="378"/>
      <c r="H445" s="378"/>
      <c r="I445" s="378"/>
      <c r="J445" s="378"/>
      <c r="K445" s="378"/>
      <c r="L445" s="378"/>
      <c r="M445" s="378"/>
      <c r="N445" s="378"/>
      <c r="O445" s="378"/>
      <c r="P445" s="378"/>
      <c r="Q445" s="378"/>
      <c r="R445" s="378"/>
      <c r="S445" s="377"/>
      <c r="T445" s="378"/>
      <c r="U445" s="378"/>
      <c r="V445" s="378"/>
      <c r="W445" s="378"/>
      <c r="X445" s="378"/>
      <c r="Y445" s="378"/>
      <c r="Z445" s="378"/>
      <c r="AA445" s="378"/>
      <c r="AB445" s="378"/>
      <c r="AC445" s="378"/>
      <c r="AD445" s="378"/>
      <c r="AE445" s="378"/>
      <c r="AF445" s="378"/>
      <c r="AG445" s="378"/>
      <c r="AH445" s="378"/>
      <c r="AI445" s="378"/>
      <c r="AJ445" s="378"/>
      <c r="AK445" s="378"/>
      <c r="AL445" s="378"/>
    </row>
    <row r="446" spans="2:38" s="9" customFormat="1">
      <c r="B446" s="7"/>
      <c r="E446" s="378"/>
      <c r="F446" s="378"/>
      <c r="G446" s="378"/>
      <c r="H446" s="378"/>
      <c r="I446" s="378"/>
      <c r="J446" s="378"/>
      <c r="K446" s="378"/>
      <c r="L446" s="378"/>
      <c r="M446" s="378"/>
      <c r="N446" s="378"/>
      <c r="O446" s="378"/>
      <c r="P446" s="378"/>
      <c r="Q446" s="378"/>
      <c r="R446" s="378"/>
      <c r="S446" s="377"/>
      <c r="T446" s="378"/>
      <c r="U446" s="378"/>
      <c r="V446" s="378"/>
      <c r="W446" s="378"/>
      <c r="X446" s="378"/>
      <c r="Y446" s="378"/>
      <c r="Z446" s="378"/>
      <c r="AA446" s="378"/>
      <c r="AB446" s="378"/>
      <c r="AC446" s="378"/>
      <c r="AD446" s="378"/>
      <c r="AE446" s="378"/>
      <c r="AF446" s="378"/>
      <c r="AG446" s="378"/>
      <c r="AH446" s="378"/>
      <c r="AI446" s="378"/>
      <c r="AJ446" s="378"/>
      <c r="AK446" s="378"/>
      <c r="AL446" s="378"/>
    </row>
    <row r="447" spans="2:38" s="9" customFormat="1">
      <c r="B447" s="7"/>
      <c r="E447" s="378"/>
      <c r="F447" s="378"/>
      <c r="G447" s="378"/>
      <c r="H447" s="378"/>
      <c r="I447" s="378"/>
      <c r="J447" s="378"/>
      <c r="K447" s="378"/>
      <c r="L447" s="378"/>
      <c r="M447" s="378"/>
      <c r="N447" s="378"/>
      <c r="O447" s="378"/>
      <c r="P447" s="378"/>
      <c r="Q447" s="378"/>
      <c r="R447" s="378"/>
      <c r="S447" s="377"/>
      <c r="T447" s="378"/>
      <c r="U447" s="378"/>
      <c r="V447" s="378"/>
      <c r="W447" s="378"/>
      <c r="X447" s="378"/>
      <c r="Y447" s="378"/>
      <c r="Z447" s="378"/>
      <c r="AA447" s="378"/>
      <c r="AB447" s="378"/>
      <c r="AC447" s="378"/>
      <c r="AD447" s="378"/>
      <c r="AE447" s="378"/>
      <c r="AF447" s="378"/>
      <c r="AG447" s="378"/>
      <c r="AH447" s="378"/>
      <c r="AI447" s="378"/>
      <c r="AJ447" s="378"/>
      <c r="AK447" s="378"/>
      <c r="AL447" s="378"/>
    </row>
    <row r="448" spans="2:38" s="9" customFormat="1">
      <c r="B448" s="7"/>
      <c r="E448" s="378"/>
      <c r="F448" s="378"/>
      <c r="G448" s="378"/>
      <c r="H448" s="378"/>
      <c r="I448" s="378"/>
      <c r="J448" s="378"/>
      <c r="K448" s="378"/>
      <c r="L448" s="378"/>
      <c r="M448" s="378"/>
      <c r="N448" s="378"/>
      <c r="O448" s="378"/>
      <c r="P448" s="378"/>
      <c r="Q448" s="378"/>
      <c r="R448" s="378"/>
      <c r="S448" s="377"/>
      <c r="T448" s="378"/>
      <c r="U448" s="378"/>
      <c r="V448" s="378"/>
      <c r="W448" s="378"/>
      <c r="X448" s="378"/>
      <c r="Y448" s="378"/>
      <c r="Z448" s="378"/>
      <c r="AA448" s="378"/>
      <c r="AB448" s="378"/>
      <c r="AC448" s="378"/>
      <c r="AD448" s="378"/>
      <c r="AE448" s="378"/>
      <c r="AF448" s="378"/>
      <c r="AG448" s="378"/>
      <c r="AH448" s="378"/>
      <c r="AI448" s="378"/>
      <c r="AJ448" s="378"/>
      <c r="AK448" s="378"/>
      <c r="AL448" s="378"/>
    </row>
    <row r="449" spans="2:38" s="9" customFormat="1">
      <c r="B449" s="7"/>
      <c r="E449" s="378"/>
      <c r="F449" s="378"/>
      <c r="G449" s="378"/>
      <c r="H449" s="378"/>
      <c r="I449" s="378"/>
      <c r="J449" s="378"/>
      <c r="K449" s="378"/>
      <c r="L449" s="378"/>
      <c r="M449" s="378"/>
      <c r="N449" s="378"/>
      <c r="O449" s="378"/>
      <c r="P449" s="378"/>
      <c r="Q449" s="378"/>
      <c r="R449" s="378"/>
      <c r="S449" s="377"/>
      <c r="T449" s="378"/>
      <c r="U449" s="378"/>
      <c r="V449" s="378"/>
      <c r="W449" s="378"/>
      <c r="X449" s="378"/>
      <c r="Y449" s="378"/>
      <c r="Z449" s="378"/>
      <c r="AA449" s="378"/>
      <c r="AB449" s="378"/>
      <c r="AC449" s="378"/>
      <c r="AD449" s="378"/>
      <c r="AE449" s="378"/>
      <c r="AF449" s="378"/>
      <c r="AG449" s="378"/>
      <c r="AH449" s="378"/>
      <c r="AI449" s="378"/>
      <c r="AJ449" s="378"/>
      <c r="AK449" s="378"/>
      <c r="AL449" s="378"/>
    </row>
    <row r="450" spans="2:38" s="9" customFormat="1">
      <c r="B450" s="7"/>
      <c r="E450" s="378"/>
      <c r="F450" s="378"/>
      <c r="G450" s="378"/>
      <c r="H450" s="378"/>
      <c r="I450" s="378"/>
      <c r="J450" s="378"/>
      <c r="K450" s="378"/>
      <c r="L450" s="378"/>
      <c r="M450" s="378"/>
      <c r="N450" s="378"/>
      <c r="O450" s="378"/>
      <c r="P450" s="378"/>
      <c r="Q450" s="378"/>
      <c r="R450" s="378"/>
      <c r="S450" s="377"/>
      <c r="T450" s="378"/>
      <c r="U450" s="378"/>
      <c r="V450" s="378"/>
      <c r="W450" s="378"/>
      <c r="X450" s="378"/>
      <c r="Y450" s="378"/>
      <c r="Z450" s="378"/>
      <c r="AA450" s="378"/>
      <c r="AB450" s="378"/>
      <c r="AC450" s="378"/>
      <c r="AD450" s="378"/>
      <c r="AE450" s="378"/>
      <c r="AF450" s="378"/>
      <c r="AG450" s="378"/>
      <c r="AH450" s="378"/>
      <c r="AI450" s="378"/>
      <c r="AJ450" s="378"/>
      <c r="AK450" s="378"/>
      <c r="AL450" s="378"/>
    </row>
    <row r="451" spans="2:38" s="9" customFormat="1">
      <c r="B451" s="7"/>
      <c r="E451" s="378"/>
      <c r="F451" s="378"/>
      <c r="G451" s="378"/>
      <c r="H451" s="378"/>
      <c r="I451" s="378"/>
      <c r="J451" s="378"/>
      <c r="K451" s="378"/>
      <c r="L451" s="378"/>
      <c r="M451" s="378"/>
      <c r="N451" s="378"/>
      <c r="O451" s="378"/>
      <c r="P451" s="378"/>
      <c r="Q451" s="378"/>
      <c r="R451" s="378"/>
      <c r="S451" s="377"/>
      <c r="T451" s="378"/>
      <c r="U451" s="378"/>
      <c r="V451" s="378"/>
      <c r="W451" s="378"/>
      <c r="X451" s="378"/>
      <c r="Y451" s="378"/>
      <c r="Z451" s="378"/>
      <c r="AA451" s="378"/>
      <c r="AB451" s="378"/>
      <c r="AC451" s="378"/>
      <c r="AD451" s="378"/>
      <c r="AE451" s="378"/>
      <c r="AF451" s="378"/>
      <c r="AG451" s="378"/>
      <c r="AH451" s="378"/>
      <c r="AI451" s="378"/>
      <c r="AJ451" s="378"/>
      <c r="AK451" s="378"/>
      <c r="AL451" s="378"/>
    </row>
    <row r="452" spans="2:38" s="9" customFormat="1">
      <c r="B452" s="7"/>
      <c r="E452" s="378"/>
      <c r="F452" s="378"/>
      <c r="G452" s="378"/>
      <c r="H452" s="378"/>
      <c r="I452" s="378"/>
      <c r="J452" s="378"/>
      <c r="K452" s="378"/>
      <c r="L452" s="378"/>
      <c r="M452" s="378"/>
      <c r="N452" s="378"/>
      <c r="O452" s="378"/>
      <c r="P452" s="378"/>
      <c r="Q452" s="378"/>
      <c r="R452" s="378"/>
      <c r="S452" s="377"/>
      <c r="T452" s="378"/>
      <c r="U452" s="378"/>
      <c r="V452" s="378"/>
      <c r="W452" s="378"/>
      <c r="X452" s="378"/>
      <c r="Y452" s="378"/>
      <c r="Z452" s="378"/>
      <c r="AA452" s="378"/>
      <c r="AB452" s="378"/>
      <c r="AC452" s="378"/>
      <c r="AD452" s="378"/>
      <c r="AE452" s="378"/>
      <c r="AF452" s="378"/>
      <c r="AG452" s="378"/>
      <c r="AH452" s="378"/>
      <c r="AI452" s="378"/>
      <c r="AJ452" s="378"/>
      <c r="AK452" s="378"/>
      <c r="AL452" s="378"/>
    </row>
    <row r="453" spans="2:38" s="9" customFormat="1">
      <c r="B453" s="7"/>
      <c r="E453" s="378"/>
      <c r="F453" s="378"/>
      <c r="G453" s="378"/>
      <c r="H453" s="378"/>
      <c r="I453" s="378"/>
      <c r="J453" s="378"/>
      <c r="K453" s="378"/>
      <c r="L453" s="378"/>
      <c r="M453" s="378"/>
      <c r="N453" s="378"/>
      <c r="O453" s="378"/>
      <c r="P453" s="378"/>
      <c r="Q453" s="378"/>
      <c r="R453" s="378"/>
      <c r="S453" s="377"/>
      <c r="T453" s="378"/>
      <c r="U453" s="378"/>
      <c r="V453" s="378"/>
      <c r="W453" s="378"/>
      <c r="X453" s="378"/>
      <c r="Y453" s="378"/>
      <c r="Z453" s="378"/>
      <c r="AA453" s="378"/>
      <c r="AB453" s="378"/>
      <c r="AC453" s="378"/>
      <c r="AD453" s="378"/>
      <c r="AE453" s="378"/>
      <c r="AF453" s="378"/>
      <c r="AG453" s="378"/>
      <c r="AH453" s="378"/>
      <c r="AI453" s="378"/>
      <c r="AJ453" s="378"/>
      <c r="AK453" s="378"/>
      <c r="AL453" s="378"/>
    </row>
    <row r="454" spans="2:38" s="9" customFormat="1">
      <c r="B454" s="7"/>
      <c r="E454" s="378"/>
      <c r="F454" s="378"/>
      <c r="G454" s="378"/>
      <c r="H454" s="378"/>
      <c r="I454" s="378"/>
      <c r="J454" s="378"/>
      <c r="K454" s="378"/>
      <c r="L454" s="378"/>
      <c r="M454" s="378"/>
      <c r="N454" s="378"/>
      <c r="O454" s="378"/>
      <c r="P454" s="378"/>
      <c r="Q454" s="378"/>
      <c r="R454" s="378"/>
      <c r="S454" s="377"/>
      <c r="T454" s="378"/>
      <c r="U454" s="378"/>
      <c r="V454" s="378"/>
      <c r="W454" s="378"/>
      <c r="X454" s="378"/>
      <c r="Y454" s="378"/>
      <c r="Z454" s="378"/>
      <c r="AA454" s="378"/>
      <c r="AB454" s="378"/>
      <c r="AC454" s="378"/>
      <c r="AD454" s="378"/>
      <c r="AE454" s="378"/>
      <c r="AF454" s="378"/>
      <c r="AG454" s="378"/>
      <c r="AH454" s="378"/>
      <c r="AI454" s="378"/>
      <c r="AJ454" s="378"/>
      <c r="AK454" s="378"/>
      <c r="AL454" s="378"/>
    </row>
    <row r="455" spans="2:38" s="9" customFormat="1">
      <c r="B455" s="7"/>
      <c r="E455" s="378"/>
      <c r="F455" s="378"/>
      <c r="G455" s="378"/>
      <c r="H455" s="378"/>
      <c r="I455" s="378"/>
      <c r="J455" s="378"/>
      <c r="K455" s="378"/>
      <c r="L455" s="378"/>
      <c r="M455" s="378"/>
      <c r="N455" s="378"/>
      <c r="O455" s="378"/>
      <c r="P455" s="378"/>
      <c r="Q455" s="378"/>
      <c r="R455" s="378"/>
      <c r="S455" s="377"/>
      <c r="T455" s="378"/>
      <c r="U455" s="378"/>
      <c r="V455" s="378"/>
      <c r="W455" s="378"/>
      <c r="X455" s="378"/>
      <c r="Y455" s="378"/>
      <c r="Z455" s="378"/>
      <c r="AA455" s="378"/>
      <c r="AB455" s="378"/>
      <c r="AC455" s="378"/>
      <c r="AD455" s="378"/>
      <c r="AE455" s="378"/>
      <c r="AF455" s="378"/>
      <c r="AG455" s="378"/>
      <c r="AH455" s="378"/>
      <c r="AI455" s="378"/>
      <c r="AJ455" s="378"/>
      <c r="AK455" s="378"/>
      <c r="AL455" s="378"/>
    </row>
    <row r="456" spans="2:38" s="9" customFormat="1">
      <c r="B456" s="7"/>
      <c r="E456" s="378"/>
      <c r="F456" s="378"/>
      <c r="G456" s="378"/>
      <c r="H456" s="378"/>
      <c r="I456" s="378"/>
      <c r="J456" s="378"/>
      <c r="K456" s="378"/>
      <c r="L456" s="378"/>
      <c r="M456" s="378"/>
      <c r="N456" s="378"/>
      <c r="O456" s="378"/>
      <c r="P456" s="378"/>
      <c r="Q456" s="378"/>
      <c r="R456" s="378"/>
      <c r="S456" s="377"/>
      <c r="T456" s="378"/>
      <c r="U456" s="378"/>
      <c r="V456" s="378"/>
      <c r="W456" s="378"/>
      <c r="X456" s="378"/>
      <c r="Y456" s="378"/>
      <c r="Z456" s="378"/>
      <c r="AA456" s="378"/>
      <c r="AB456" s="378"/>
      <c r="AC456" s="378"/>
      <c r="AD456" s="378"/>
      <c r="AE456" s="378"/>
      <c r="AF456" s="378"/>
      <c r="AG456" s="378"/>
      <c r="AH456" s="378"/>
      <c r="AI456" s="378"/>
      <c r="AJ456" s="378"/>
      <c r="AK456" s="378"/>
      <c r="AL456" s="378"/>
    </row>
    <row r="457" spans="2:38" s="9" customFormat="1">
      <c r="B457" s="7"/>
      <c r="E457" s="378"/>
      <c r="F457" s="378"/>
      <c r="G457" s="378"/>
      <c r="H457" s="378"/>
      <c r="I457" s="378"/>
      <c r="J457" s="378"/>
      <c r="K457" s="378"/>
      <c r="L457" s="378"/>
      <c r="M457" s="378"/>
      <c r="N457" s="378"/>
      <c r="O457" s="378"/>
      <c r="P457" s="378"/>
      <c r="Q457" s="378"/>
      <c r="R457" s="378"/>
      <c r="S457" s="377"/>
      <c r="T457" s="378"/>
      <c r="U457" s="378"/>
      <c r="V457" s="378"/>
      <c r="W457" s="378"/>
      <c r="X457" s="378"/>
      <c r="Y457" s="378"/>
      <c r="Z457" s="378"/>
      <c r="AA457" s="378"/>
      <c r="AB457" s="378"/>
      <c r="AC457" s="378"/>
      <c r="AD457" s="378"/>
      <c r="AE457" s="378"/>
      <c r="AF457" s="378"/>
      <c r="AG457" s="378"/>
      <c r="AH457" s="378"/>
      <c r="AI457" s="378"/>
      <c r="AJ457" s="378"/>
      <c r="AK457" s="378"/>
      <c r="AL457" s="378"/>
    </row>
    <row r="458" spans="2:38" s="9" customFormat="1">
      <c r="B458" s="7"/>
      <c r="E458" s="378"/>
      <c r="F458" s="378"/>
      <c r="G458" s="378"/>
      <c r="H458" s="378"/>
      <c r="I458" s="378"/>
      <c r="J458" s="378"/>
      <c r="K458" s="378"/>
      <c r="L458" s="378"/>
      <c r="M458" s="378"/>
      <c r="N458" s="378"/>
      <c r="O458" s="378"/>
      <c r="P458" s="378"/>
      <c r="Q458" s="378"/>
      <c r="R458" s="378"/>
      <c r="S458" s="377"/>
      <c r="T458" s="378"/>
      <c r="U458" s="378"/>
      <c r="V458" s="378"/>
      <c r="W458" s="378"/>
      <c r="X458" s="378"/>
      <c r="Y458" s="378"/>
      <c r="Z458" s="378"/>
      <c r="AA458" s="378"/>
      <c r="AB458" s="378"/>
      <c r="AC458" s="378"/>
      <c r="AD458" s="378"/>
      <c r="AE458" s="378"/>
      <c r="AF458" s="378"/>
      <c r="AG458" s="378"/>
      <c r="AH458" s="378"/>
      <c r="AI458" s="378"/>
      <c r="AJ458" s="378"/>
      <c r="AK458" s="378"/>
      <c r="AL458" s="378"/>
    </row>
    <row r="459" spans="2:38" s="9" customFormat="1">
      <c r="B459" s="7"/>
      <c r="E459" s="378"/>
      <c r="F459" s="378"/>
      <c r="G459" s="378"/>
      <c r="H459" s="378"/>
      <c r="I459" s="378"/>
      <c r="J459" s="378"/>
      <c r="K459" s="378"/>
      <c r="L459" s="378"/>
      <c r="M459" s="378"/>
      <c r="N459" s="378"/>
      <c r="O459" s="378"/>
      <c r="P459" s="378"/>
      <c r="Q459" s="378"/>
      <c r="R459" s="378"/>
      <c r="S459" s="377"/>
      <c r="T459" s="378"/>
      <c r="U459" s="378"/>
      <c r="V459" s="378"/>
      <c r="W459" s="378"/>
      <c r="X459" s="378"/>
      <c r="Y459" s="378"/>
      <c r="Z459" s="378"/>
      <c r="AA459" s="378"/>
      <c r="AB459" s="378"/>
      <c r="AC459" s="378"/>
      <c r="AD459" s="378"/>
      <c r="AE459" s="378"/>
      <c r="AF459" s="378"/>
      <c r="AG459" s="378"/>
      <c r="AH459" s="378"/>
      <c r="AI459" s="378"/>
      <c r="AJ459" s="378"/>
      <c r="AK459" s="378"/>
      <c r="AL459" s="378"/>
    </row>
    <row r="460" spans="2:38" s="9" customFormat="1">
      <c r="B460" s="7"/>
      <c r="E460" s="378"/>
      <c r="F460" s="378"/>
      <c r="G460" s="378"/>
      <c r="H460" s="378"/>
      <c r="I460" s="378"/>
      <c r="J460" s="378"/>
      <c r="K460" s="378"/>
      <c r="L460" s="378"/>
      <c r="M460" s="378"/>
      <c r="N460" s="378"/>
      <c r="O460" s="378"/>
      <c r="P460" s="378"/>
      <c r="Q460" s="378"/>
      <c r="R460" s="378"/>
      <c r="S460" s="377"/>
      <c r="T460" s="378"/>
      <c r="U460" s="378"/>
      <c r="V460" s="378"/>
      <c r="W460" s="378"/>
      <c r="X460" s="378"/>
      <c r="Y460" s="378"/>
      <c r="Z460" s="378"/>
      <c r="AA460" s="378"/>
      <c r="AB460" s="378"/>
      <c r="AC460" s="378"/>
      <c r="AD460" s="378"/>
      <c r="AE460" s="378"/>
      <c r="AF460" s="378"/>
      <c r="AG460" s="378"/>
      <c r="AH460" s="378"/>
      <c r="AI460" s="378"/>
      <c r="AJ460" s="378"/>
      <c r="AK460" s="378"/>
      <c r="AL460" s="378"/>
    </row>
    <row r="461" spans="2:38" s="9" customFormat="1">
      <c r="B461" s="7"/>
      <c r="E461" s="378"/>
      <c r="F461" s="378"/>
      <c r="G461" s="378"/>
      <c r="H461" s="378"/>
      <c r="I461" s="378"/>
      <c r="J461" s="378"/>
      <c r="K461" s="378"/>
      <c r="L461" s="378"/>
      <c r="M461" s="378"/>
      <c r="N461" s="378"/>
      <c r="O461" s="378"/>
      <c r="P461" s="378"/>
      <c r="Q461" s="378"/>
      <c r="R461" s="378"/>
      <c r="S461" s="377"/>
      <c r="T461" s="378"/>
      <c r="U461" s="378"/>
      <c r="V461" s="378"/>
      <c r="W461" s="378"/>
      <c r="X461" s="378"/>
      <c r="Y461" s="378"/>
      <c r="Z461" s="378"/>
      <c r="AA461" s="378"/>
      <c r="AB461" s="378"/>
      <c r="AC461" s="378"/>
      <c r="AD461" s="378"/>
      <c r="AE461" s="378"/>
      <c r="AF461" s="378"/>
      <c r="AG461" s="378"/>
      <c r="AH461" s="378"/>
      <c r="AI461" s="378"/>
      <c r="AJ461" s="378"/>
      <c r="AK461" s="378"/>
      <c r="AL461" s="378"/>
    </row>
    <row r="462" spans="2:38" s="9" customFormat="1">
      <c r="B462" s="7"/>
      <c r="E462" s="378"/>
      <c r="F462" s="378"/>
      <c r="G462" s="378"/>
      <c r="H462" s="378"/>
      <c r="I462" s="378"/>
      <c r="J462" s="378"/>
      <c r="K462" s="378"/>
      <c r="L462" s="378"/>
      <c r="M462" s="378"/>
      <c r="N462" s="378"/>
      <c r="O462" s="378"/>
      <c r="P462" s="378"/>
      <c r="Q462" s="378"/>
      <c r="R462" s="378"/>
      <c r="S462" s="377"/>
      <c r="T462" s="378"/>
      <c r="U462" s="378"/>
      <c r="V462" s="378"/>
      <c r="W462" s="378"/>
      <c r="X462" s="378"/>
      <c r="Y462" s="378"/>
      <c r="Z462" s="378"/>
      <c r="AA462" s="378"/>
      <c r="AB462" s="378"/>
      <c r="AC462" s="378"/>
      <c r="AD462" s="378"/>
      <c r="AE462" s="378"/>
      <c r="AF462" s="378"/>
      <c r="AG462" s="378"/>
      <c r="AH462" s="378"/>
      <c r="AI462" s="378"/>
      <c r="AJ462" s="378"/>
      <c r="AK462" s="378"/>
      <c r="AL462" s="378"/>
    </row>
    <row r="463" spans="2:38" s="9" customFormat="1">
      <c r="B463" s="7"/>
      <c r="E463" s="378"/>
      <c r="F463" s="378"/>
      <c r="G463" s="378"/>
      <c r="H463" s="378"/>
      <c r="I463" s="378"/>
      <c r="J463" s="378"/>
      <c r="K463" s="378"/>
      <c r="L463" s="378"/>
      <c r="M463" s="378"/>
      <c r="N463" s="378"/>
      <c r="O463" s="378"/>
      <c r="P463" s="378"/>
      <c r="Q463" s="378"/>
      <c r="R463" s="378"/>
      <c r="S463" s="377"/>
      <c r="T463" s="378"/>
      <c r="U463" s="378"/>
      <c r="V463" s="378"/>
      <c r="W463" s="378"/>
      <c r="X463" s="378"/>
      <c r="Y463" s="378"/>
      <c r="Z463" s="378"/>
      <c r="AA463" s="378"/>
      <c r="AB463" s="378"/>
      <c r="AC463" s="378"/>
      <c r="AD463" s="378"/>
      <c r="AE463" s="378"/>
      <c r="AF463" s="378"/>
      <c r="AG463" s="378"/>
      <c r="AH463" s="378"/>
      <c r="AI463" s="378"/>
      <c r="AJ463" s="378"/>
      <c r="AK463" s="378"/>
      <c r="AL463" s="378"/>
    </row>
    <row r="464" spans="2:38" s="9" customFormat="1">
      <c r="B464" s="7"/>
      <c r="E464" s="378"/>
      <c r="F464" s="378"/>
      <c r="G464" s="378"/>
      <c r="H464" s="378"/>
      <c r="I464" s="378"/>
      <c r="J464" s="378"/>
      <c r="K464" s="378"/>
      <c r="L464" s="378"/>
      <c r="M464" s="378"/>
      <c r="N464" s="378"/>
      <c r="O464" s="378"/>
      <c r="P464" s="378"/>
      <c r="Q464" s="378"/>
      <c r="R464" s="378"/>
      <c r="S464" s="377"/>
      <c r="T464" s="378"/>
      <c r="U464" s="378"/>
      <c r="V464" s="378"/>
      <c r="W464" s="378"/>
      <c r="X464" s="378"/>
      <c r="Y464" s="378"/>
      <c r="Z464" s="378"/>
      <c r="AA464" s="378"/>
      <c r="AB464" s="378"/>
      <c r="AC464" s="378"/>
      <c r="AD464" s="378"/>
      <c r="AE464" s="378"/>
      <c r="AF464" s="378"/>
      <c r="AG464" s="378"/>
      <c r="AH464" s="378"/>
      <c r="AI464" s="378"/>
      <c r="AJ464" s="378"/>
      <c r="AK464" s="378"/>
      <c r="AL464" s="378"/>
    </row>
    <row r="465" spans="2:38" s="9" customFormat="1">
      <c r="B465" s="7"/>
      <c r="E465" s="378"/>
      <c r="F465" s="378"/>
      <c r="G465" s="378"/>
      <c r="H465" s="378"/>
      <c r="I465" s="378"/>
      <c r="J465" s="378"/>
      <c r="K465" s="378"/>
      <c r="L465" s="378"/>
      <c r="M465" s="378"/>
      <c r="N465" s="378"/>
      <c r="O465" s="378"/>
      <c r="P465" s="378"/>
      <c r="Q465" s="378"/>
      <c r="R465" s="378"/>
      <c r="S465" s="377"/>
      <c r="T465" s="378"/>
      <c r="U465" s="378"/>
      <c r="V465" s="378"/>
      <c r="W465" s="378"/>
      <c r="X465" s="378"/>
      <c r="Y465" s="378"/>
      <c r="Z465" s="378"/>
      <c r="AA465" s="378"/>
      <c r="AB465" s="378"/>
      <c r="AC465" s="378"/>
      <c r="AD465" s="378"/>
      <c r="AE465" s="378"/>
      <c r="AF465" s="378"/>
      <c r="AG465" s="378"/>
      <c r="AH465" s="378"/>
      <c r="AI465" s="378"/>
      <c r="AJ465" s="378"/>
      <c r="AK465" s="378"/>
      <c r="AL465" s="378"/>
    </row>
    <row r="466" spans="2:38" s="9" customFormat="1">
      <c r="B466" s="7"/>
      <c r="E466" s="378"/>
      <c r="F466" s="378"/>
      <c r="G466" s="378"/>
      <c r="H466" s="378"/>
      <c r="I466" s="378"/>
      <c r="J466" s="378"/>
      <c r="K466" s="378"/>
      <c r="L466" s="378"/>
      <c r="M466" s="378"/>
      <c r="N466" s="378"/>
      <c r="O466" s="378"/>
      <c r="P466" s="378"/>
      <c r="Q466" s="378"/>
      <c r="R466" s="378"/>
      <c r="S466" s="377"/>
      <c r="T466" s="378"/>
      <c r="U466" s="378"/>
      <c r="V466" s="378"/>
      <c r="W466" s="378"/>
      <c r="X466" s="378"/>
      <c r="Y466" s="378"/>
      <c r="Z466" s="378"/>
      <c r="AA466" s="378"/>
      <c r="AB466" s="378"/>
      <c r="AC466" s="378"/>
      <c r="AD466" s="378"/>
      <c r="AE466" s="378"/>
      <c r="AF466" s="378"/>
      <c r="AG466" s="378"/>
      <c r="AH466" s="378"/>
      <c r="AI466" s="378"/>
      <c r="AJ466" s="378"/>
      <c r="AK466" s="378"/>
      <c r="AL466" s="378"/>
    </row>
    <row r="467" spans="2:38" s="9" customFormat="1">
      <c r="B467" s="7"/>
      <c r="E467" s="378"/>
      <c r="F467" s="378"/>
      <c r="G467" s="378"/>
      <c r="H467" s="378"/>
      <c r="I467" s="378"/>
      <c r="J467" s="378"/>
      <c r="K467" s="378"/>
      <c r="L467" s="378"/>
      <c r="M467" s="378"/>
      <c r="N467" s="378"/>
      <c r="O467" s="378"/>
      <c r="P467" s="378"/>
      <c r="Q467" s="378"/>
      <c r="R467" s="378"/>
      <c r="S467" s="377"/>
      <c r="T467" s="378"/>
      <c r="U467" s="378"/>
      <c r="V467" s="378"/>
      <c r="W467" s="378"/>
      <c r="X467" s="378"/>
      <c r="Y467" s="378"/>
      <c r="Z467" s="378"/>
      <c r="AA467" s="378"/>
      <c r="AB467" s="378"/>
      <c r="AC467" s="378"/>
      <c r="AD467" s="378"/>
      <c r="AE467" s="378"/>
      <c r="AF467" s="378"/>
      <c r="AG467" s="378"/>
      <c r="AH467" s="378"/>
      <c r="AI467" s="378"/>
      <c r="AJ467" s="378"/>
      <c r="AK467" s="378"/>
      <c r="AL467" s="378"/>
    </row>
    <row r="468" spans="2:38" s="9" customFormat="1">
      <c r="B468" s="7"/>
      <c r="E468" s="378"/>
      <c r="F468" s="378"/>
      <c r="G468" s="378"/>
      <c r="H468" s="378"/>
      <c r="I468" s="378"/>
      <c r="J468" s="378"/>
      <c r="K468" s="378"/>
      <c r="L468" s="378"/>
      <c r="M468" s="378"/>
      <c r="N468" s="378"/>
      <c r="O468" s="378"/>
      <c r="P468" s="378"/>
      <c r="Q468" s="378"/>
      <c r="R468" s="378"/>
      <c r="S468" s="377"/>
      <c r="T468" s="378"/>
      <c r="U468" s="378"/>
      <c r="V468" s="378"/>
      <c r="W468" s="378"/>
      <c r="X468" s="378"/>
      <c r="Y468" s="378"/>
      <c r="Z468" s="378"/>
      <c r="AA468" s="378"/>
      <c r="AB468" s="378"/>
      <c r="AC468" s="378"/>
      <c r="AD468" s="378"/>
      <c r="AE468" s="378"/>
      <c r="AF468" s="378"/>
      <c r="AG468" s="378"/>
      <c r="AH468" s="378"/>
      <c r="AI468" s="378"/>
      <c r="AJ468" s="378"/>
      <c r="AK468" s="378"/>
      <c r="AL468" s="378"/>
    </row>
    <row r="469" spans="2:38" s="9" customFormat="1">
      <c r="B469" s="7"/>
      <c r="E469" s="378"/>
      <c r="F469" s="378"/>
      <c r="G469" s="378"/>
      <c r="H469" s="378"/>
      <c r="I469" s="378"/>
      <c r="J469" s="378"/>
      <c r="K469" s="378"/>
      <c r="L469" s="378"/>
      <c r="M469" s="378"/>
      <c r="N469" s="378"/>
      <c r="O469" s="378"/>
      <c r="P469" s="378"/>
      <c r="Q469" s="378"/>
      <c r="R469" s="378"/>
      <c r="S469" s="377"/>
      <c r="T469" s="378"/>
      <c r="U469" s="378"/>
      <c r="V469" s="378"/>
      <c r="W469" s="378"/>
      <c r="X469" s="378"/>
      <c r="Y469" s="378"/>
      <c r="Z469" s="378"/>
      <c r="AA469" s="378"/>
      <c r="AB469" s="378"/>
      <c r="AC469" s="378"/>
      <c r="AD469" s="378"/>
      <c r="AE469" s="378"/>
      <c r="AF469" s="378"/>
      <c r="AG469" s="378"/>
      <c r="AH469" s="378"/>
      <c r="AI469" s="378"/>
      <c r="AJ469" s="378"/>
      <c r="AK469" s="378"/>
      <c r="AL469" s="378"/>
    </row>
    <row r="470" spans="2:38" s="9" customFormat="1">
      <c r="B470" s="7"/>
      <c r="E470" s="378"/>
      <c r="F470" s="378"/>
      <c r="G470" s="378"/>
      <c r="H470" s="378"/>
      <c r="I470" s="378"/>
      <c r="J470" s="378"/>
      <c r="K470" s="378"/>
      <c r="L470" s="378"/>
      <c r="M470" s="378"/>
      <c r="N470" s="378"/>
      <c r="O470" s="378"/>
      <c r="P470" s="378"/>
      <c r="Q470" s="378"/>
      <c r="R470" s="378"/>
      <c r="S470" s="377"/>
      <c r="T470" s="378"/>
      <c r="U470" s="378"/>
      <c r="V470" s="378"/>
      <c r="W470" s="378"/>
      <c r="X470" s="378"/>
      <c r="Y470" s="378"/>
      <c r="Z470" s="378"/>
      <c r="AA470" s="378"/>
      <c r="AB470" s="378"/>
      <c r="AC470" s="378"/>
      <c r="AD470" s="378"/>
      <c r="AE470" s="378"/>
      <c r="AF470" s="378"/>
      <c r="AG470" s="378"/>
      <c r="AH470" s="378"/>
      <c r="AI470" s="378"/>
      <c r="AJ470" s="378"/>
      <c r="AK470" s="378"/>
      <c r="AL470" s="378"/>
    </row>
    <row r="471" spans="2:38" s="9" customFormat="1">
      <c r="B471" s="7"/>
      <c r="E471" s="378"/>
      <c r="F471" s="378"/>
      <c r="G471" s="378"/>
      <c r="H471" s="378"/>
      <c r="I471" s="378"/>
      <c r="J471" s="378"/>
      <c r="K471" s="378"/>
      <c r="L471" s="378"/>
      <c r="M471" s="378"/>
      <c r="N471" s="378"/>
      <c r="O471" s="378"/>
      <c r="P471" s="378"/>
      <c r="Q471" s="378"/>
      <c r="R471" s="378"/>
      <c r="S471" s="377"/>
      <c r="T471" s="378"/>
      <c r="U471" s="378"/>
      <c r="V471" s="378"/>
      <c r="W471" s="378"/>
      <c r="X471" s="378"/>
      <c r="Y471" s="378"/>
      <c r="Z471" s="378"/>
      <c r="AA471" s="378"/>
      <c r="AB471" s="378"/>
      <c r="AC471" s="378"/>
      <c r="AD471" s="378"/>
      <c r="AE471" s="378"/>
      <c r="AF471" s="378"/>
      <c r="AG471" s="378"/>
      <c r="AH471" s="378"/>
      <c r="AI471" s="378"/>
      <c r="AJ471" s="378"/>
      <c r="AK471" s="378"/>
      <c r="AL471" s="378"/>
    </row>
    <row r="472" spans="2:38" s="9" customFormat="1">
      <c r="B472" s="7"/>
      <c r="E472" s="378"/>
      <c r="F472" s="378"/>
      <c r="G472" s="378"/>
      <c r="H472" s="378"/>
      <c r="I472" s="378"/>
      <c r="J472" s="378"/>
      <c r="K472" s="378"/>
      <c r="L472" s="378"/>
      <c r="M472" s="378"/>
      <c r="N472" s="378"/>
      <c r="O472" s="378"/>
      <c r="P472" s="378"/>
      <c r="Q472" s="378"/>
      <c r="R472" s="378"/>
      <c r="S472" s="377"/>
      <c r="T472" s="378"/>
      <c r="U472" s="378"/>
      <c r="V472" s="378"/>
      <c r="W472" s="378"/>
      <c r="X472" s="378"/>
      <c r="Y472" s="378"/>
      <c r="Z472" s="378"/>
      <c r="AA472" s="378"/>
      <c r="AB472" s="378"/>
      <c r="AC472" s="378"/>
      <c r="AD472" s="378"/>
      <c r="AE472" s="378"/>
      <c r="AF472" s="378"/>
      <c r="AG472" s="378"/>
      <c r="AH472" s="378"/>
      <c r="AI472" s="378"/>
      <c r="AJ472" s="378"/>
      <c r="AK472" s="378"/>
      <c r="AL472" s="378"/>
    </row>
    <row r="473" spans="2:38" s="9" customFormat="1">
      <c r="B473" s="7"/>
      <c r="E473" s="378"/>
      <c r="F473" s="378"/>
      <c r="G473" s="378"/>
      <c r="H473" s="378"/>
      <c r="I473" s="378"/>
      <c r="J473" s="378"/>
      <c r="K473" s="378"/>
      <c r="L473" s="378"/>
      <c r="M473" s="378"/>
      <c r="N473" s="378"/>
      <c r="O473" s="378"/>
      <c r="P473" s="378"/>
      <c r="Q473" s="378"/>
      <c r="R473" s="378"/>
      <c r="S473" s="377"/>
      <c r="T473" s="378"/>
      <c r="U473" s="378"/>
      <c r="V473" s="378"/>
      <c r="W473" s="378"/>
      <c r="X473" s="378"/>
      <c r="Y473" s="378"/>
      <c r="Z473" s="378"/>
      <c r="AA473" s="378"/>
      <c r="AB473" s="378"/>
      <c r="AC473" s="378"/>
      <c r="AD473" s="378"/>
      <c r="AE473" s="378"/>
      <c r="AF473" s="378"/>
      <c r="AG473" s="378"/>
      <c r="AH473" s="378"/>
      <c r="AI473" s="378"/>
      <c r="AJ473" s="378"/>
      <c r="AK473" s="378"/>
      <c r="AL473" s="378"/>
    </row>
    <row r="474" spans="2:38" s="9" customFormat="1">
      <c r="B474" s="7"/>
      <c r="E474" s="378"/>
      <c r="F474" s="378"/>
      <c r="G474" s="378"/>
      <c r="H474" s="378"/>
      <c r="I474" s="378"/>
      <c r="J474" s="378"/>
      <c r="K474" s="378"/>
      <c r="L474" s="378"/>
      <c r="M474" s="378"/>
      <c r="N474" s="378"/>
      <c r="O474" s="378"/>
      <c r="P474" s="378"/>
      <c r="Q474" s="378"/>
      <c r="R474" s="378"/>
      <c r="S474" s="377"/>
      <c r="T474" s="378"/>
      <c r="U474" s="378"/>
      <c r="V474" s="378"/>
      <c r="W474" s="378"/>
      <c r="X474" s="378"/>
      <c r="Y474" s="378"/>
      <c r="Z474" s="378"/>
      <c r="AA474" s="378"/>
      <c r="AB474" s="378"/>
      <c r="AC474" s="378"/>
      <c r="AD474" s="378"/>
      <c r="AE474" s="378"/>
      <c r="AF474" s="378"/>
      <c r="AG474" s="378"/>
      <c r="AH474" s="378"/>
      <c r="AI474" s="378"/>
      <c r="AJ474" s="378"/>
      <c r="AK474" s="378"/>
      <c r="AL474" s="378"/>
    </row>
    <row r="475" spans="2:38" s="9" customFormat="1">
      <c r="B475" s="7"/>
      <c r="E475" s="378"/>
      <c r="F475" s="378"/>
      <c r="G475" s="378"/>
      <c r="H475" s="378"/>
      <c r="I475" s="378"/>
      <c r="J475" s="378"/>
      <c r="K475" s="378"/>
      <c r="L475" s="378"/>
      <c r="M475" s="378"/>
      <c r="N475" s="378"/>
      <c r="O475" s="378"/>
      <c r="P475" s="378"/>
      <c r="Q475" s="378"/>
      <c r="R475" s="378"/>
      <c r="S475" s="377"/>
      <c r="T475" s="378"/>
      <c r="U475" s="378"/>
      <c r="V475" s="378"/>
      <c r="W475" s="378"/>
      <c r="X475" s="378"/>
      <c r="Y475" s="378"/>
      <c r="Z475" s="378"/>
      <c r="AA475" s="378"/>
      <c r="AB475" s="378"/>
      <c r="AC475" s="378"/>
      <c r="AD475" s="378"/>
      <c r="AE475" s="378"/>
      <c r="AF475" s="378"/>
      <c r="AG475" s="378"/>
      <c r="AH475" s="378"/>
      <c r="AI475" s="378"/>
      <c r="AJ475" s="378"/>
      <c r="AK475" s="378"/>
      <c r="AL475" s="378"/>
    </row>
    <row r="476" spans="2:38" s="9" customFormat="1">
      <c r="B476" s="7"/>
      <c r="E476" s="378"/>
      <c r="F476" s="378"/>
      <c r="G476" s="378"/>
      <c r="H476" s="378"/>
      <c r="I476" s="378"/>
      <c r="J476" s="378"/>
      <c r="K476" s="378"/>
      <c r="L476" s="378"/>
      <c r="M476" s="378"/>
      <c r="N476" s="378"/>
      <c r="O476" s="378"/>
      <c r="P476" s="378"/>
      <c r="Q476" s="378"/>
      <c r="R476" s="378"/>
      <c r="S476" s="377"/>
      <c r="T476" s="378"/>
      <c r="U476" s="378"/>
      <c r="V476" s="378"/>
      <c r="W476" s="378"/>
      <c r="X476" s="378"/>
      <c r="Y476" s="378"/>
      <c r="Z476" s="378"/>
      <c r="AA476" s="378"/>
      <c r="AB476" s="378"/>
      <c r="AC476" s="378"/>
      <c r="AD476" s="378"/>
      <c r="AE476" s="378"/>
      <c r="AF476" s="378"/>
      <c r="AG476" s="378"/>
      <c r="AH476" s="378"/>
      <c r="AI476" s="378"/>
      <c r="AJ476" s="378"/>
      <c r="AK476" s="378"/>
      <c r="AL476" s="378"/>
    </row>
    <row r="477" spans="2:38" s="9" customFormat="1">
      <c r="B477" s="7"/>
      <c r="E477" s="378"/>
      <c r="F477" s="378"/>
      <c r="G477" s="378"/>
      <c r="H477" s="378"/>
      <c r="I477" s="378"/>
      <c r="J477" s="378"/>
      <c r="K477" s="378"/>
      <c r="L477" s="378"/>
      <c r="M477" s="378"/>
      <c r="N477" s="378"/>
      <c r="O477" s="378"/>
      <c r="P477" s="378"/>
      <c r="Q477" s="378"/>
      <c r="R477" s="378"/>
      <c r="S477" s="377"/>
      <c r="T477" s="378"/>
      <c r="U477" s="378"/>
      <c r="V477" s="378"/>
      <c r="W477" s="378"/>
      <c r="X477" s="378"/>
      <c r="Y477" s="378"/>
      <c r="Z477" s="378"/>
      <c r="AA477" s="378"/>
      <c r="AB477" s="378"/>
      <c r="AC477" s="378"/>
      <c r="AD477" s="378"/>
      <c r="AE477" s="378"/>
      <c r="AF477" s="378"/>
      <c r="AG477" s="378"/>
      <c r="AH477" s="378"/>
      <c r="AI477" s="378"/>
      <c r="AJ477" s="378"/>
      <c r="AK477" s="378"/>
      <c r="AL477" s="378"/>
    </row>
    <row r="478" spans="2:38" s="9" customFormat="1">
      <c r="B478" s="7"/>
      <c r="E478" s="378"/>
      <c r="F478" s="378"/>
      <c r="G478" s="378"/>
      <c r="H478" s="378"/>
      <c r="I478" s="378"/>
      <c r="J478" s="378"/>
      <c r="K478" s="378"/>
      <c r="L478" s="378"/>
      <c r="M478" s="378"/>
      <c r="N478" s="378"/>
      <c r="O478" s="378"/>
      <c r="P478" s="378"/>
      <c r="Q478" s="378"/>
      <c r="R478" s="378"/>
      <c r="S478" s="377"/>
      <c r="T478" s="378"/>
      <c r="U478" s="378"/>
      <c r="V478" s="378"/>
      <c r="W478" s="378"/>
      <c r="X478" s="378"/>
      <c r="Y478" s="378"/>
      <c r="Z478" s="378"/>
      <c r="AA478" s="378"/>
      <c r="AB478" s="378"/>
      <c r="AC478" s="378"/>
      <c r="AD478" s="378"/>
      <c r="AE478" s="378"/>
      <c r="AF478" s="378"/>
      <c r="AG478" s="378"/>
      <c r="AH478" s="378"/>
      <c r="AI478" s="378"/>
      <c r="AJ478" s="378"/>
      <c r="AK478" s="378"/>
      <c r="AL478" s="378"/>
    </row>
    <row r="479" spans="2:38" s="9" customFormat="1">
      <c r="B479" s="7"/>
      <c r="E479" s="378"/>
      <c r="F479" s="378"/>
      <c r="G479" s="378"/>
      <c r="H479" s="378"/>
      <c r="I479" s="378"/>
      <c r="J479" s="378"/>
      <c r="K479" s="378"/>
      <c r="L479" s="378"/>
      <c r="M479" s="378"/>
      <c r="N479" s="378"/>
      <c r="O479" s="378"/>
      <c r="P479" s="378"/>
      <c r="Q479" s="378"/>
      <c r="R479" s="378"/>
      <c r="S479" s="377"/>
      <c r="T479" s="378"/>
      <c r="U479" s="378"/>
      <c r="V479" s="378"/>
      <c r="W479" s="378"/>
      <c r="X479" s="378"/>
      <c r="Y479" s="378"/>
      <c r="Z479" s="378"/>
      <c r="AA479" s="378"/>
      <c r="AB479" s="378"/>
      <c r="AC479" s="378"/>
      <c r="AD479" s="378"/>
      <c r="AE479" s="378"/>
      <c r="AF479" s="378"/>
      <c r="AG479" s="378"/>
      <c r="AH479" s="378"/>
      <c r="AI479" s="378"/>
      <c r="AJ479" s="378"/>
      <c r="AK479" s="378"/>
      <c r="AL479" s="378"/>
    </row>
    <row r="480" spans="2:38" s="9" customFormat="1">
      <c r="B480" s="7"/>
      <c r="E480" s="378"/>
      <c r="F480" s="378"/>
      <c r="G480" s="378"/>
      <c r="H480" s="378"/>
      <c r="I480" s="378"/>
      <c r="J480" s="378"/>
      <c r="K480" s="378"/>
      <c r="L480" s="378"/>
      <c r="M480" s="378"/>
      <c r="N480" s="378"/>
      <c r="O480" s="378"/>
      <c r="P480" s="378"/>
      <c r="Q480" s="378"/>
      <c r="R480" s="378"/>
      <c r="S480" s="377"/>
      <c r="T480" s="378"/>
      <c r="U480" s="378"/>
      <c r="V480" s="378"/>
      <c r="W480" s="378"/>
      <c r="X480" s="378"/>
      <c r="Y480" s="378"/>
      <c r="Z480" s="378"/>
      <c r="AA480" s="378"/>
      <c r="AB480" s="378"/>
      <c r="AC480" s="378"/>
      <c r="AD480" s="378"/>
      <c r="AE480" s="378"/>
      <c r="AF480" s="378"/>
      <c r="AG480" s="378"/>
      <c r="AH480" s="378"/>
      <c r="AI480" s="378"/>
      <c r="AJ480" s="378"/>
      <c r="AK480" s="378"/>
      <c r="AL480" s="378"/>
    </row>
    <row r="481" spans="2:38" s="9" customFormat="1">
      <c r="B481" s="7"/>
      <c r="E481" s="378"/>
      <c r="F481" s="378"/>
      <c r="G481" s="378"/>
      <c r="H481" s="378"/>
      <c r="I481" s="378"/>
      <c r="J481" s="378"/>
      <c r="K481" s="378"/>
      <c r="L481" s="378"/>
      <c r="M481" s="378"/>
      <c r="N481" s="378"/>
      <c r="O481" s="378"/>
      <c r="P481" s="378"/>
      <c r="Q481" s="378"/>
      <c r="R481" s="378"/>
      <c r="S481" s="377"/>
      <c r="T481" s="378"/>
      <c r="U481" s="378"/>
      <c r="V481" s="378"/>
      <c r="W481" s="378"/>
      <c r="X481" s="378"/>
      <c r="Y481" s="378"/>
      <c r="Z481" s="378"/>
      <c r="AA481" s="378"/>
      <c r="AB481" s="378"/>
      <c r="AC481" s="378"/>
      <c r="AD481" s="378"/>
      <c r="AE481" s="378"/>
      <c r="AF481" s="378"/>
      <c r="AG481" s="378"/>
      <c r="AH481" s="378"/>
      <c r="AI481" s="378"/>
      <c r="AJ481" s="378"/>
      <c r="AK481" s="378"/>
      <c r="AL481" s="378"/>
    </row>
    <row r="482" spans="2:38" s="9" customFormat="1">
      <c r="B482" s="7"/>
      <c r="E482" s="378"/>
      <c r="F482" s="378"/>
      <c r="G482" s="378"/>
      <c r="H482" s="378"/>
      <c r="I482" s="378"/>
      <c r="J482" s="378"/>
      <c r="K482" s="378"/>
      <c r="L482" s="378"/>
      <c r="M482" s="378"/>
      <c r="N482" s="378"/>
      <c r="O482" s="378"/>
      <c r="P482" s="378"/>
      <c r="Q482" s="378"/>
      <c r="R482" s="378"/>
      <c r="S482" s="377"/>
      <c r="T482" s="378"/>
      <c r="U482" s="378"/>
      <c r="V482" s="378"/>
      <c r="W482" s="378"/>
      <c r="X482" s="378"/>
      <c r="Y482" s="378"/>
      <c r="Z482" s="378"/>
      <c r="AA482" s="378"/>
      <c r="AB482" s="378"/>
      <c r="AC482" s="378"/>
      <c r="AD482" s="378"/>
      <c r="AE482" s="378"/>
      <c r="AF482" s="378"/>
      <c r="AG482" s="378"/>
      <c r="AH482" s="378"/>
      <c r="AI482" s="378"/>
      <c r="AJ482" s="378"/>
      <c r="AK482" s="378"/>
      <c r="AL482" s="378"/>
    </row>
    <row r="483" spans="2:38" s="9" customFormat="1">
      <c r="B483" s="7"/>
      <c r="E483" s="378"/>
      <c r="F483" s="378"/>
      <c r="G483" s="378"/>
      <c r="H483" s="378"/>
      <c r="I483" s="378"/>
      <c r="J483" s="378"/>
      <c r="K483" s="378"/>
      <c r="L483" s="378"/>
      <c r="M483" s="378"/>
      <c r="N483" s="378"/>
      <c r="O483" s="378"/>
      <c r="P483" s="378"/>
      <c r="Q483" s="378"/>
      <c r="R483" s="378"/>
      <c r="S483" s="377"/>
      <c r="T483" s="378"/>
      <c r="U483" s="378"/>
      <c r="V483" s="378"/>
      <c r="W483" s="378"/>
      <c r="X483" s="378"/>
      <c r="Y483" s="378"/>
      <c r="Z483" s="378"/>
      <c r="AA483" s="378"/>
      <c r="AB483" s="378"/>
      <c r="AC483" s="378"/>
      <c r="AD483" s="378"/>
      <c r="AE483" s="378"/>
      <c r="AF483" s="378"/>
      <c r="AG483" s="378"/>
      <c r="AH483" s="378"/>
      <c r="AI483" s="378"/>
      <c r="AJ483" s="378"/>
      <c r="AK483" s="378"/>
      <c r="AL483" s="378"/>
    </row>
    <row r="484" spans="2:38" s="9" customFormat="1">
      <c r="B484" s="7"/>
      <c r="E484" s="378"/>
      <c r="F484" s="378"/>
      <c r="G484" s="378"/>
      <c r="H484" s="378"/>
      <c r="I484" s="378"/>
      <c r="J484" s="378"/>
      <c r="K484" s="378"/>
      <c r="L484" s="378"/>
      <c r="M484" s="378"/>
      <c r="N484" s="378"/>
      <c r="O484" s="378"/>
      <c r="P484" s="378"/>
      <c r="Q484" s="378"/>
      <c r="R484" s="378"/>
      <c r="S484" s="377"/>
      <c r="T484" s="378"/>
      <c r="U484" s="378"/>
      <c r="V484" s="378"/>
      <c r="W484" s="378"/>
      <c r="X484" s="378"/>
      <c r="Y484" s="378"/>
      <c r="Z484" s="378"/>
      <c r="AA484" s="378"/>
      <c r="AB484" s="378"/>
      <c r="AC484" s="378"/>
      <c r="AD484" s="378"/>
      <c r="AE484" s="378"/>
      <c r="AF484" s="378"/>
      <c r="AG484" s="378"/>
      <c r="AH484" s="378"/>
      <c r="AI484" s="378"/>
      <c r="AJ484" s="378"/>
      <c r="AK484" s="378"/>
      <c r="AL484" s="378"/>
    </row>
    <row r="485" spans="2:38" s="9" customFormat="1">
      <c r="B485" s="7"/>
      <c r="E485" s="378"/>
      <c r="F485" s="378"/>
      <c r="G485" s="378"/>
      <c r="H485" s="378"/>
      <c r="I485" s="378"/>
      <c r="J485" s="378"/>
      <c r="K485" s="378"/>
      <c r="L485" s="378"/>
      <c r="M485" s="378"/>
      <c r="N485" s="378"/>
      <c r="O485" s="378"/>
      <c r="P485" s="378"/>
      <c r="Q485" s="378"/>
      <c r="R485" s="378"/>
      <c r="S485" s="377"/>
      <c r="T485" s="378"/>
      <c r="U485" s="378"/>
      <c r="V485" s="378"/>
      <c r="W485" s="378"/>
      <c r="X485" s="378"/>
      <c r="Y485" s="378"/>
      <c r="Z485" s="378"/>
      <c r="AA485" s="378"/>
      <c r="AB485" s="378"/>
      <c r="AC485" s="378"/>
      <c r="AD485" s="378"/>
      <c r="AE485" s="378"/>
      <c r="AF485" s="378"/>
      <c r="AG485" s="378"/>
      <c r="AH485" s="378"/>
      <c r="AI485" s="378"/>
      <c r="AJ485" s="378"/>
      <c r="AK485" s="378"/>
      <c r="AL485" s="378"/>
    </row>
    <row r="486" spans="2:38" s="9" customFormat="1">
      <c r="B486" s="7"/>
      <c r="E486" s="378"/>
      <c r="F486" s="378"/>
      <c r="G486" s="378"/>
      <c r="H486" s="378"/>
      <c r="I486" s="378"/>
      <c r="J486" s="378"/>
      <c r="K486" s="378"/>
      <c r="L486" s="378"/>
      <c r="M486" s="378"/>
      <c r="N486" s="378"/>
      <c r="O486" s="378"/>
      <c r="P486" s="378"/>
      <c r="Q486" s="378"/>
      <c r="R486" s="378"/>
      <c r="S486" s="377"/>
      <c r="T486" s="378"/>
      <c r="U486" s="378"/>
      <c r="V486" s="378"/>
      <c r="W486" s="378"/>
      <c r="X486" s="378"/>
      <c r="Y486" s="378"/>
      <c r="Z486" s="378"/>
      <c r="AA486" s="378"/>
      <c r="AB486" s="378"/>
      <c r="AC486" s="378"/>
      <c r="AD486" s="378"/>
      <c r="AE486" s="378"/>
      <c r="AF486" s="378"/>
      <c r="AG486" s="378"/>
      <c r="AH486" s="378"/>
      <c r="AI486" s="378"/>
      <c r="AJ486" s="378"/>
      <c r="AK486" s="378"/>
      <c r="AL486" s="378"/>
    </row>
    <row r="487" spans="2:38" s="9" customFormat="1">
      <c r="B487" s="7"/>
      <c r="E487" s="378"/>
      <c r="F487" s="378"/>
      <c r="G487" s="378"/>
      <c r="H487" s="378"/>
      <c r="I487" s="378"/>
      <c r="J487" s="378"/>
      <c r="K487" s="378"/>
      <c r="L487" s="378"/>
      <c r="M487" s="378"/>
      <c r="N487" s="378"/>
      <c r="O487" s="378"/>
      <c r="P487" s="378"/>
      <c r="Q487" s="378"/>
      <c r="R487" s="378"/>
      <c r="S487" s="377"/>
      <c r="T487" s="378"/>
      <c r="U487" s="378"/>
      <c r="V487" s="378"/>
      <c r="W487" s="378"/>
      <c r="X487" s="378"/>
      <c r="Y487" s="378"/>
      <c r="Z487" s="378"/>
      <c r="AA487" s="378"/>
      <c r="AB487" s="378"/>
      <c r="AC487" s="378"/>
      <c r="AD487" s="378"/>
      <c r="AE487" s="378"/>
      <c r="AF487" s="378"/>
      <c r="AG487" s="378"/>
      <c r="AH487" s="378"/>
      <c r="AI487" s="378"/>
      <c r="AJ487" s="378"/>
      <c r="AK487" s="378"/>
      <c r="AL487" s="378"/>
    </row>
    <row r="488" spans="2:38" s="9" customFormat="1">
      <c r="B488" s="7"/>
      <c r="E488" s="378"/>
      <c r="F488" s="378"/>
      <c r="G488" s="378"/>
      <c r="H488" s="378"/>
      <c r="I488" s="378"/>
      <c r="J488" s="378"/>
      <c r="K488" s="378"/>
      <c r="L488" s="378"/>
      <c r="M488" s="378"/>
      <c r="N488" s="378"/>
      <c r="O488" s="378"/>
      <c r="P488" s="378"/>
      <c r="Q488" s="378"/>
      <c r="R488" s="378"/>
      <c r="S488" s="377"/>
      <c r="T488" s="378"/>
      <c r="U488" s="378"/>
      <c r="V488" s="378"/>
      <c r="W488" s="378"/>
      <c r="X488" s="378"/>
      <c r="Y488" s="378"/>
      <c r="Z488" s="378"/>
      <c r="AA488" s="378"/>
      <c r="AB488" s="378"/>
      <c r="AC488" s="378"/>
      <c r="AD488" s="378"/>
      <c r="AE488" s="378"/>
      <c r="AF488" s="378"/>
      <c r="AG488" s="378"/>
      <c r="AH488" s="378"/>
      <c r="AI488" s="378"/>
      <c r="AJ488" s="378"/>
      <c r="AK488" s="378"/>
      <c r="AL488" s="378"/>
    </row>
    <row r="489" spans="2:38" s="9" customFormat="1">
      <c r="B489" s="7"/>
      <c r="E489" s="378"/>
      <c r="F489" s="378"/>
      <c r="G489" s="378"/>
      <c r="H489" s="378"/>
      <c r="I489" s="378"/>
      <c r="J489" s="378"/>
      <c r="K489" s="378"/>
      <c r="L489" s="378"/>
      <c r="M489" s="378"/>
      <c r="N489" s="378"/>
      <c r="O489" s="378"/>
      <c r="P489" s="378"/>
      <c r="Q489" s="378"/>
      <c r="R489" s="378"/>
      <c r="S489" s="377"/>
      <c r="T489" s="378"/>
      <c r="U489" s="378"/>
      <c r="V489" s="378"/>
      <c r="W489" s="378"/>
      <c r="X489" s="378"/>
      <c r="Y489" s="378"/>
      <c r="Z489" s="378"/>
      <c r="AA489" s="378"/>
      <c r="AB489" s="378"/>
      <c r="AC489" s="378"/>
      <c r="AD489" s="378"/>
      <c r="AE489" s="378"/>
      <c r="AF489" s="378"/>
      <c r="AG489" s="378"/>
      <c r="AH489" s="378"/>
      <c r="AI489" s="378"/>
      <c r="AJ489" s="378"/>
      <c r="AK489" s="378"/>
      <c r="AL489" s="378"/>
    </row>
    <row r="490" spans="2:38" s="9" customFormat="1">
      <c r="B490" s="7"/>
      <c r="E490" s="378"/>
      <c r="F490" s="378"/>
      <c r="G490" s="378"/>
      <c r="H490" s="378"/>
      <c r="I490" s="378"/>
      <c r="J490" s="378"/>
      <c r="K490" s="378"/>
      <c r="L490" s="378"/>
      <c r="M490" s="378"/>
      <c r="N490" s="378"/>
      <c r="O490" s="378"/>
      <c r="P490" s="378"/>
      <c r="Q490" s="378"/>
      <c r="R490" s="378"/>
      <c r="S490" s="377"/>
      <c r="T490" s="378"/>
      <c r="U490" s="378"/>
      <c r="V490" s="378"/>
      <c r="W490" s="378"/>
      <c r="X490" s="378"/>
      <c r="Y490" s="378"/>
      <c r="Z490" s="378"/>
      <c r="AA490" s="378"/>
      <c r="AB490" s="378"/>
      <c r="AC490" s="378"/>
      <c r="AD490" s="378"/>
      <c r="AE490" s="378"/>
      <c r="AF490" s="378"/>
      <c r="AG490" s="378"/>
      <c r="AH490" s="378"/>
      <c r="AI490" s="378"/>
      <c r="AJ490" s="378"/>
      <c r="AK490" s="378"/>
      <c r="AL490" s="378"/>
    </row>
    <row r="491" spans="2:38" s="9" customFormat="1">
      <c r="B491" s="7"/>
      <c r="E491" s="378"/>
      <c r="F491" s="378"/>
      <c r="G491" s="378"/>
      <c r="H491" s="378"/>
      <c r="I491" s="378"/>
      <c r="J491" s="378"/>
      <c r="K491" s="378"/>
      <c r="L491" s="378"/>
      <c r="M491" s="378"/>
      <c r="N491" s="378"/>
      <c r="O491" s="378"/>
      <c r="P491" s="378"/>
      <c r="Q491" s="378"/>
      <c r="R491" s="378"/>
      <c r="S491" s="377"/>
      <c r="T491" s="378"/>
      <c r="U491" s="378"/>
      <c r="V491" s="378"/>
      <c r="W491" s="378"/>
      <c r="X491" s="378"/>
      <c r="Y491" s="378"/>
      <c r="Z491" s="378"/>
      <c r="AA491" s="378"/>
      <c r="AB491" s="378"/>
      <c r="AC491" s="378"/>
      <c r="AD491" s="378"/>
      <c r="AE491" s="378"/>
      <c r="AF491" s="378"/>
      <c r="AG491" s="378"/>
      <c r="AH491" s="378"/>
      <c r="AI491" s="378"/>
      <c r="AJ491" s="378"/>
      <c r="AK491" s="378"/>
      <c r="AL491" s="378"/>
    </row>
    <row r="492" spans="2:38" s="9" customFormat="1">
      <c r="B492" s="7"/>
      <c r="E492" s="378"/>
      <c r="F492" s="378"/>
      <c r="G492" s="378"/>
      <c r="H492" s="378"/>
      <c r="I492" s="378"/>
      <c r="J492" s="378"/>
      <c r="K492" s="378"/>
      <c r="L492" s="378"/>
      <c r="M492" s="378"/>
      <c r="N492" s="378"/>
      <c r="O492" s="378"/>
      <c r="P492" s="378"/>
      <c r="Q492" s="378"/>
      <c r="R492" s="378"/>
      <c r="S492" s="377"/>
      <c r="T492" s="378"/>
      <c r="U492" s="378"/>
      <c r="V492" s="378"/>
      <c r="W492" s="378"/>
      <c r="X492" s="378"/>
      <c r="Y492" s="378"/>
      <c r="Z492" s="378"/>
      <c r="AA492" s="378"/>
      <c r="AB492" s="378"/>
      <c r="AC492" s="378"/>
      <c r="AD492" s="378"/>
      <c r="AE492" s="378"/>
      <c r="AF492" s="378"/>
      <c r="AG492" s="378"/>
      <c r="AH492" s="378"/>
      <c r="AI492" s="378"/>
      <c r="AJ492" s="378"/>
      <c r="AK492" s="378"/>
      <c r="AL492" s="378"/>
    </row>
    <row r="493" spans="2:38" s="9" customFormat="1">
      <c r="B493" s="7"/>
      <c r="E493" s="378"/>
      <c r="F493" s="378"/>
      <c r="G493" s="378"/>
      <c r="H493" s="378"/>
      <c r="I493" s="378"/>
      <c r="J493" s="378"/>
      <c r="K493" s="378"/>
      <c r="L493" s="378"/>
      <c r="M493" s="378"/>
      <c r="N493" s="378"/>
      <c r="O493" s="378"/>
      <c r="P493" s="378"/>
      <c r="Q493" s="378"/>
      <c r="R493" s="378"/>
      <c r="S493" s="377"/>
      <c r="T493" s="378"/>
      <c r="U493" s="378"/>
      <c r="V493" s="378"/>
      <c r="W493" s="378"/>
      <c r="X493" s="378"/>
      <c r="Y493" s="378"/>
      <c r="Z493" s="378"/>
      <c r="AA493" s="378"/>
      <c r="AB493" s="378"/>
      <c r="AC493" s="378"/>
      <c r="AD493" s="378"/>
      <c r="AE493" s="378"/>
      <c r="AF493" s="378"/>
      <c r="AG493" s="378"/>
      <c r="AH493" s="378"/>
      <c r="AI493" s="378"/>
      <c r="AJ493" s="378"/>
      <c r="AK493" s="378"/>
      <c r="AL493" s="378"/>
    </row>
    <row r="494" spans="2:38" s="9" customFormat="1">
      <c r="B494" s="7"/>
      <c r="E494" s="378"/>
      <c r="F494" s="378"/>
      <c r="G494" s="378"/>
      <c r="H494" s="378"/>
      <c r="I494" s="378"/>
      <c r="J494" s="378"/>
      <c r="K494" s="378"/>
      <c r="L494" s="378"/>
      <c r="M494" s="378"/>
      <c r="N494" s="378"/>
      <c r="O494" s="378"/>
      <c r="P494" s="378"/>
      <c r="Q494" s="378"/>
      <c r="R494" s="378"/>
      <c r="S494" s="377"/>
      <c r="T494" s="378"/>
      <c r="U494" s="378"/>
      <c r="V494" s="378"/>
      <c r="W494" s="378"/>
      <c r="X494" s="378"/>
      <c r="Y494" s="378"/>
      <c r="Z494" s="378"/>
      <c r="AA494" s="378"/>
      <c r="AB494" s="378"/>
      <c r="AC494" s="378"/>
      <c r="AD494" s="378"/>
      <c r="AE494" s="378"/>
      <c r="AF494" s="378"/>
      <c r="AG494" s="378"/>
      <c r="AH494" s="378"/>
      <c r="AI494" s="378"/>
      <c r="AJ494" s="378"/>
      <c r="AK494" s="378"/>
      <c r="AL494" s="378"/>
    </row>
    <row r="495" spans="2:38" s="9" customFormat="1">
      <c r="B495" s="7"/>
      <c r="E495" s="378"/>
      <c r="F495" s="378"/>
      <c r="G495" s="378"/>
      <c r="H495" s="378"/>
      <c r="I495" s="378"/>
      <c r="J495" s="378"/>
      <c r="K495" s="378"/>
      <c r="L495" s="378"/>
      <c r="M495" s="378"/>
      <c r="N495" s="378"/>
      <c r="O495" s="378"/>
      <c r="P495" s="378"/>
      <c r="Q495" s="378"/>
      <c r="R495" s="378"/>
      <c r="S495" s="377"/>
      <c r="T495" s="378"/>
      <c r="U495" s="378"/>
      <c r="V495" s="378"/>
      <c r="W495" s="378"/>
      <c r="X495" s="378"/>
      <c r="Y495" s="378"/>
      <c r="Z495" s="378"/>
      <c r="AA495" s="378"/>
      <c r="AB495" s="378"/>
      <c r="AC495" s="378"/>
      <c r="AD495" s="378"/>
      <c r="AE495" s="378"/>
      <c r="AF495" s="378"/>
      <c r="AG495" s="378"/>
      <c r="AH495" s="378"/>
      <c r="AI495" s="378"/>
      <c r="AJ495" s="378"/>
      <c r="AK495" s="378"/>
      <c r="AL495" s="378"/>
    </row>
    <row r="496" spans="2:38" s="9" customFormat="1">
      <c r="B496" s="7"/>
      <c r="E496" s="378"/>
      <c r="F496" s="378"/>
      <c r="G496" s="378"/>
      <c r="H496" s="378"/>
      <c r="I496" s="378"/>
      <c r="J496" s="378"/>
      <c r="K496" s="378"/>
      <c r="L496" s="378"/>
      <c r="M496" s="378"/>
      <c r="N496" s="378"/>
      <c r="O496" s="378"/>
      <c r="P496" s="378"/>
      <c r="Q496" s="378"/>
      <c r="R496" s="378"/>
      <c r="S496" s="377"/>
      <c r="T496" s="378"/>
      <c r="U496" s="378"/>
      <c r="V496" s="378"/>
      <c r="W496" s="378"/>
      <c r="X496" s="378"/>
      <c r="Y496" s="378"/>
      <c r="Z496" s="378"/>
      <c r="AA496" s="378"/>
      <c r="AB496" s="378"/>
      <c r="AC496" s="378"/>
      <c r="AD496" s="378"/>
      <c r="AE496" s="378"/>
      <c r="AF496" s="378"/>
      <c r="AG496" s="378"/>
      <c r="AH496" s="378"/>
      <c r="AI496" s="378"/>
      <c r="AJ496" s="378"/>
      <c r="AK496" s="378"/>
      <c r="AL496" s="378"/>
    </row>
    <row r="497" spans="2:38" s="9" customFormat="1">
      <c r="B497" s="7"/>
      <c r="E497" s="378"/>
      <c r="F497" s="378"/>
      <c r="G497" s="378"/>
      <c r="H497" s="378"/>
      <c r="I497" s="378"/>
      <c r="J497" s="378"/>
      <c r="K497" s="378"/>
      <c r="L497" s="378"/>
      <c r="M497" s="378"/>
      <c r="N497" s="378"/>
      <c r="O497" s="378"/>
      <c r="P497" s="378"/>
      <c r="Q497" s="378"/>
      <c r="R497" s="378"/>
      <c r="S497" s="377"/>
      <c r="T497" s="378"/>
      <c r="U497" s="378"/>
      <c r="V497" s="378"/>
      <c r="W497" s="378"/>
      <c r="X497" s="378"/>
      <c r="Y497" s="378"/>
      <c r="Z497" s="378"/>
      <c r="AA497" s="378"/>
      <c r="AB497" s="378"/>
      <c r="AC497" s="378"/>
      <c r="AD497" s="378"/>
      <c r="AE497" s="378"/>
      <c r="AF497" s="378"/>
      <c r="AG497" s="378"/>
      <c r="AH497" s="378"/>
      <c r="AI497" s="378"/>
      <c r="AJ497" s="378"/>
      <c r="AK497" s="378"/>
      <c r="AL497" s="378"/>
    </row>
    <row r="498" spans="2:38" s="9" customFormat="1">
      <c r="B498" s="7"/>
      <c r="E498" s="378"/>
      <c r="F498" s="378"/>
      <c r="G498" s="378"/>
      <c r="H498" s="378"/>
      <c r="I498" s="378"/>
      <c r="J498" s="378"/>
      <c r="K498" s="378"/>
      <c r="L498" s="378"/>
      <c r="M498" s="378"/>
      <c r="N498" s="378"/>
      <c r="O498" s="378"/>
      <c r="P498" s="378"/>
      <c r="Q498" s="378"/>
      <c r="R498" s="378"/>
      <c r="S498" s="377"/>
      <c r="T498" s="378"/>
      <c r="U498" s="378"/>
      <c r="V498" s="378"/>
      <c r="W498" s="378"/>
      <c r="X498" s="378"/>
      <c r="Y498" s="378"/>
      <c r="Z498" s="378"/>
      <c r="AA498" s="378"/>
      <c r="AB498" s="378"/>
      <c r="AC498" s="378"/>
      <c r="AD498" s="378"/>
      <c r="AE498" s="378"/>
      <c r="AF498" s="378"/>
      <c r="AG498" s="378"/>
      <c r="AH498" s="378"/>
      <c r="AI498" s="378"/>
      <c r="AJ498" s="378"/>
      <c r="AK498" s="378"/>
      <c r="AL498" s="378"/>
    </row>
    <row r="499" spans="2:38" s="9" customFormat="1">
      <c r="B499" s="7"/>
      <c r="E499" s="378"/>
      <c r="F499" s="378"/>
      <c r="G499" s="378"/>
      <c r="H499" s="378"/>
      <c r="I499" s="378"/>
      <c r="J499" s="378"/>
      <c r="K499" s="378"/>
      <c r="L499" s="378"/>
      <c r="M499" s="378"/>
      <c r="N499" s="378"/>
      <c r="O499" s="378"/>
      <c r="P499" s="378"/>
      <c r="Q499" s="378"/>
      <c r="R499" s="378"/>
      <c r="S499" s="377"/>
      <c r="T499" s="378"/>
      <c r="U499" s="378"/>
      <c r="V499" s="378"/>
      <c r="W499" s="378"/>
      <c r="X499" s="378"/>
      <c r="Y499" s="378"/>
      <c r="Z499" s="378"/>
      <c r="AA499" s="378"/>
      <c r="AB499" s="378"/>
      <c r="AC499" s="378"/>
      <c r="AD499" s="378"/>
      <c r="AE499" s="378"/>
      <c r="AF499" s="378"/>
      <c r="AG499" s="378"/>
      <c r="AH499" s="378"/>
      <c r="AI499" s="378"/>
      <c r="AJ499" s="378"/>
      <c r="AK499" s="378"/>
      <c r="AL499" s="378"/>
    </row>
    <row r="500" spans="2:38" s="9" customFormat="1">
      <c r="B500" s="7"/>
      <c r="E500" s="378"/>
      <c r="F500" s="378"/>
      <c r="G500" s="378"/>
      <c r="H500" s="378"/>
      <c r="I500" s="378"/>
      <c r="J500" s="378"/>
      <c r="K500" s="378"/>
      <c r="L500" s="378"/>
      <c r="M500" s="378"/>
      <c r="N500" s="378"/>
      <c r="O500" s="378"/>
      <c r="P500" s="378"/>
      <c r="Q500" s="378"/>
      <c r="R500" s="378"/>
      <c r="S500" s="377"/>
      <c r="T500" s="378"/>
      <c r="U500" s="378"/>
      <c r="V500" s="378"/>
      <c r="W500" s="378"/>
      <c r="X500" s="378"/>
      <c r="Y500" s="378"/>
      <c r="Z500" s="378"/>
      <c r="AA500" s="378"/>
      <c r="AB500" s="378"/>
      <c r="AC500" s="378"/>
      <c r="AD500" s="378"/>
      <c r="AE500" s="378"/>
      <c r="AF500" s="378"/>
      <c r="AG500" s="378"/>
      <c r="AH500" s="378"/>
      <c r="AI500" s="378"/>
      <c r="AJ500" s="378"/>
      <c r="AK500" s="378"/>
      <c r="AL500" s="378"/>
    </row>
    <row r="501" spans="2:38" s="9" customFormat="1">
      <c r="B501" s="7"/>
      <c r="E501" s="378"/>
      <c r="F501" s="378"/>
      <c r="G501" s="378"/>
      <c r="H501" s="378"/>
      <c r="I501" s="378"/>
      <c r="J501" s="378"/>
      <c r="K501" s="378"/>
      <c r="L501" s="378"/>
      <c r="M501" s="378"/>
      <c r="N501" s="378"/>
      <c r="O501" s="378"/>
      <c r="P501" s="378"/>
      <c r="Q501" s="378"/>
      <c r="R501" s="378"/>
      <c r="S501" s="377"/>
      <c r="T501" s="378"/>
      <c r="U501" s="378"/>
      <c r="V501" s="378"/>
      <c r="W501" s="378"/>
      <c r="X501" s="378"/>
      <c r="Y501" s="378"/>
      <c r="Z501" s="378"/>
      <c r="AA501" s="378"/>
      <c r="AB501" s="378"/>
      <c r="AC501" s="378"/>
      <c r="AD501" s="378"/>
      <c r="AE501" s="378"/>
      <c r="AF501" s="378"/>
      <c r="AG501" s="378"/>
      <c r="AH501" s="378"/>
      <c r="AI501" s="378"/>
      <c r="AJ501" s="378"/>
      <c r="AK501" s="378"/>
      <c r="AL501" s="378"/>
    </row>
    <row r="502" spans="2:38" s="9" customFormat="1">
      <c r="B502" s="7"/>
      <c r="E502" s="378"/>
      <c r="F502" s="378"/>
      <c r="G502" s="378"/>
      <c r="H502" s="378"/>
      <c r="I502" s="378"/>
      <c r="J502" s="378"/>
      <c r="K502" s="378"/>
      <c r="L502" s="378"/>
      <c r="M502" s="378"/>
      <c r="N502" s="378"/>
      <c r="O502" s="378"/>
      <c r="P502" s="378"/>
      <c r="Q502" s="378"/>
      <c r="R502" s="378"/>
      <c r="S502" s="377"/>
      <c r="T502" s="378"/>
      <c r="U502" s="378"/>
      <c r="V502" s="378"/>
      <c r="W502" s="378"/>
      <c r="X502" s="378"/>
      <c r="Y502" s="378"/>
      <c r="Z502" s="378"/>
      <c r="AA502" s="378"/>
      <c r="AB502" s="378"/>
      <c r="AC502" s="378"/>
      <c r="AD502" s="378"/>
      <c r="AE502" s="378"/>
      <c r="AF502" s="378"/>
      <c r="AG502" s="378"/>
      <c r="AH502" s="378"/>
      <c r="AI502" s="378"/>
      <c r="AJ502" s="378"/>
      <c r="AK502" s="378"/>
      <c r="AL502" s="378"/>
    </row>
    <row r="503" spans="2:38" s="9" customFormat="1">
      <c r="B503" s="7"/>
      <c r="E503" s="378"/>
      <c r="F503" s="378"/>
      <c r="G503" s="378"/>
      <c r="H503" s="378"/>
      <c r="I503" s="378"/>
      <c r="J503" s="378"/>
      <c r="K503" s="378"/>
      <c r="L503" s="378"/>
      <c r="M503" s="378"/>
      <c r="N503" s="378"/>
      <c r="O503" s="378"/>
      <c r="P503" s="378"/>
      <c r="Q503" s="378"/>
      <c r="R503" s="378"/>
      <c r="S503" s="377"/>
      <c r="T503" s="378"/>
      <c r="U503" s="378"/>
      <c r="V503" s="378"/>
      <c r="W503" s="378"/>
      <c r="X503" s="378"/>
      <c r="Y503" s="378"/>
      <c r="Z503" s="378"/>
      <c r="AA503" s="378"/>
      <c r="AB503" s="378"/>
      <c r="AC503" s="378"/>
      <c r="AD503" s="378"/>
      <c r="AE503" s="378"/>
      <c r="AF503" s="378"/>
      <c r="AG503" s="378"/>
      <c r="AH503" s="378"/>
      <c r="AI503" s="378"/>
      <c r="AJ503" s="378"/>
      <c r="AK503" s="378"/>
      <c r="AL503" s="378"/>
    </row>
    <row r="504" spans="2:38" s="9" customFormat="1">
      <c r="B504" s="7"/>
      <c r="E504" s="378"/>
      <c r="F504" s="378"/>
      <c r="G504" s="378"/>
      <c r="H504" s="378"/>
      <c r="I504" s="378"/>
      <c r="J504" s="378"/>
      <c r="K504" s="378"/>
      <c r="L504" s="378"/>
      <c r="M504" s="378"/>
      <c r="N504" s="378"/>
      <c r="O504" s="378"/>
      <c r="P504" s="378"/>
      <c r="Q504" s="378"/>
      <c r="R504" s="378"/>
      <c r="S504" s="377"/>
      <c r="T504" s="378"/>
      <c r="U504" s="378"/>
      <c r="V504" s="378"/>
      <c r="W504" s="378"/>
      <c r="X504" s="378"/>
      <c r="Y504" s="378"/>
      <c r="Z504" s="378"/>
      <c r="AA504" s="378"/>
      <c r="AB504" s="378"/>
      <c r="AC504" s="378"/>
      <c r="AD504" s="378"/>
      <c r="AE504" s="378"/>
      <c r="AF504" s="378"/>
      <c r="AG504" s="378"/>
      <c r="AH504" s="378"/>
      <c r="AI504" s="378"/>
      <c r="AJ504" s="378"/>
      <c r="AK504" s="378"/>
      <c r="AL504" s="378"/>
    </row>
    <row r="505" spans="2:38" s="9" customFormat="1">
      <c r="B505" s="7"/>
      <c r="E505" s="378"/>
      <c r="F505" s="378"/>
      <c r="G505" s="378"/>
      <c r="H505" s="378"/>
      <c r="I505" s="378"/>
      <c r="J505" s="378"/>
      <c r="K505" s="378"/>
      <c r="L505" s="378"/>
      <c r="M505" s="378"/>
      <c r="N505" s="378"/>
      <c r="O505" s="378"/>
      <c r="P505" s="378"/>
      <c r="Q505" s="378"/>
      <c r="R505" s="378"/>
      <c r="S505" s="377"/>
      <c r="T505" s="378"/>
      <c r="U505" s="378"/>
      <c r="V505" s="378"/>
      <c r="W505" s="378"/>
      <c r="X505" s="378"/>
      <c r="Y505" s="378"/>
      <c r="Z505" s="378"/>
      <c r="AA505" s="378"/>
      <c r="AB505" s="378"/>
      <c r="AC505" s="378"/>
      <c r="AD505" s="378"/>
      <c r="AE505" s="378"/>
      <c r="AF505" s="378"/>
      <c r="AG505" s="378"/>
      <c r="AH505" s="378"/>
      <c r="AI505" s="378"/>
      <c r="AJ505" s="378"/>
      <c r="AK505" s="378"/>
      <c r="AL505" s="378"/>
    </row>
    <row r="506" spans="2:38" s="9" customFormat="1">
      <c r="B506" s="7"/>
      <c r="E506" s="378"/>
      <c r="F506" s="378"/>
      <c r="G506" s="378"/>
      <c r="H506" s="378"/>
      <c r="I506" s="378"/>
      <c r="J506" s="378"/>
      <c r="K506" s="378"/>
      <c r="L506" s="378"/>
      <c r="M506" s="378"/>
      <c r="N506" s="378"/>
      <c r="O506" s="378"/>
      <c r="P506" s="378"/>
      <c r="Q506" s="378"/>
      <c r="R506" s="378"/>
      <c r="S506" s="377"/>
      <c r="T506" s="378"/>
      <c r="U506" s="378"/>
      <c r="V506" s="378"/>
      <c r="W506" s="378"/>
      <c r="X506" s="378"/>
      <c r="Y506" s="378"/>
      <c r="Z506" s="378"/>
      <c r="AA506" s="378"/>
      <c r="AB506" s="378"/>
      <c r="AC506" s="378"/>
      <c r="AD506" s="378"/>
      <c r="AE506" s="378"/>
      <c r="AF506" s="378"/>
      <c r="AG506" s="378"/>
      <c r="AH506" s="378"/>
      <c r="AI506" s="378"/>
      <c r="AJ506" s="378"/>
      <c r="AK506" s="378"/>
      <c r="AL506" s="378"/>
    </row>
    <row r="507" spans="2:38" s="9" customFormat="1">
      <c r="B507" s="7"/>
      <c r="E507" s="378"/>
      <c r="F507" s="378"/>
      <c r="G507" s="378"/>
      <c r="H507" s="378"/>
      <c r="I507" s="378"/>
      <c r="J507" s="378"/>
      <c r="K507" s="378"/>
      <c r="L507" s="378"/>
      <c r="M507" s="378"/>
      <c r="N507" s="378"/>
      <c r="O507" s="378"/>
      <c r="P507" s="378"/>
      <c r="Q507" s="378"/>
      <c r="R507" s="378"/>
      <c r="S507" s="377"/>
      <c r="T507" s="378"/>
      <c r="U507" s="378"/>
      <c r="V507" s="378"/>
      <c r="W507" s="378"/>
      <c r="X507" s="378"/>
      <c r="Y507" s="378"/>
      <c r="Z507" s="378"/>
      <c r="AA507" s="378"/>
      <c r="AB507" s="378"/>
      <c r="AC507" s="378"/>
      <c r="AD507" s="378"/>
      <c r="AE507" s="378"/>
      <c r="AF507" s="378"/>
      <c r="AG507" s="378"/>
      <c r="AH507" s="378"/>
      <c r="AI507" s="378"/>
      <c r="AJ507" s="378"/>
      <c r="AK507" s="378"/>
      <c r="AL507" s="378"/>
    </row>
    <row r="508" spans="2:38" s="9" customFormat="1">
      <c r="B508" s="7"/>
      <c r="E508" s="378"/>
      <c r="F508" s="378"/>
      <c r="G508" s="378"/>
      <c r="H508" s="378"/>
      <c r="I508" s="378"/>
      <c r="J508" s="378"/>
      <c r="K508" s="378"/>
      <c r="L508" s="378"/>
      <c r="M508" s="378"/>
      <c r="N508" s="378"/>
      <c r="O508" s="378"/>
      <c r="P508" s="378"/>
      <c r="Q508" s="378"/>
      <c r="R508" s="378"/>
      <c r="S508" s="377"/>
      <c r="T508" s="378"/>
      <c r="U508" s="378"/>
      <c r="V508" s="378"/>
      <c r="W508" s="378"/>
      <c r="X508" s="378"/>
      <c r="Y508" s="378"/>
      <c r="Z508" s="378"/>
      <c r="AA508" s="378"/>
      <c r="AB508" s="378"/>
      <c r="AC508" s="378"/>
      <c r="AD508" s="378"/>
      <c r="AE508" s="378"/>
      <c r="AF508" s="378"/>
      <c r="AG508" s="378"/>
      <c r="AH508" s="378"/>
      <c r="AI508" s="378"/>
      <c r="AJ508" s="378"/>
      <c r="AK508" s="378"/>
      <c r="AL508" s="378"/>
    </row>
    <row r="509" spans="2:38" s="9" customFormat="1">
      <c r="B509" s="7"/>
      <c r="E509" s="378"/>
      <c r="F509" s="378"/>
      <c r="G509" s="378"/>
      <c r="H509" s="378"/>
      <c r="I509" s="378"/>
      <c r="J509" s="378"/>
      <c r="K509" s="378"/>
      <c r="L509" s="378"/>
      <c r="M509" s="378"/>
      <c r="N509" s="378"/>
      <c r="O509" s="378"/>
      <c r="P509" s="378"/>
      <c r="Q509" s="378"/>
      <c r="R509" s="378"/>
      <c r="S509" s="377"/>
      <c r="T509" s="378"/>
      <c r="U509" s="378"/>
      <c r="V509" s="378"/>
      <c r="W509" s="378"/>
      <c r="X509" s="378"/>
      <c r="Y509" s="378"/>
      <c r="Z509" s="378"/>
      <c r="AA509" s="378"/>
      <c r="AB509" s="378"/>
      <c r="AC509" s="378"/>
      <c r="AD509" s="378"/>
      <c r="AE509" s="378"/>
      <c r="AF509" s="378"/>
      <c r="AG509" s="378"/>
      <c r="AH509" s="378"/>
      <c r="AI509" s="378"/>
      <c r="AJ509" s="378"/>
      <c r="AK509" s="378"/>
      <c r="AL509" s="378"/>
    </row>
    <row r="510" spans="2:38" s="9" customFormat="1">
      <c r="B510" s="7"/>
      <c r="E510" s="378"/>
      <c r="F510" s="378"/>
      <c r="G510" s="378"/>
      <c r="H510" s="378"/>
      <c r="I510" s="378"/>
      <c r="J510" s="378"/>
      <c r="K510" s="378"/>
      <c r="L510" s="378"/>
      <c r="M510" s="378"/>
      <c r="N510" s="378"/>
      <c r="O510" s="378"/>
      <c r="P510" s="378"/>
      <c r="Q510" s="378"/>
      <c r="R510" s="378"/>
      <c r="S510" s="377"/>
      <c r="T510" s="378"/>
      <c r="U510" s="378"/>
      <c r="V510" s="378"/>
      <c r="W510" s="378"/>
      <c r="X510" s="378"/>
      <c r="Y510" s="378"/>
      <c r="Z510" s="378"/>
      <c r="AA510" s="378"/>
      <c r="AB510" s="378"/>
      <c r="AC510" s="378"/>
      <c r="AD510" s="378"/>
      <c r="AE510" s="378"/>
      <c r="AF510" s="378"/>
      <c r="AG510" s="378"/>
      <c r="AH510" s="378"/>
      <c r="AI510" s="378"/>
      <c r="AJ510" s="378"/>
      <c r="AK510" s="378"/>
      <c r="AL510" s="378"/>
    </row>
    <row r="511" spans="2:38" s="9" customFormat="1">
      <c r="B511" s="7"/>
      <c r="E511" s="378"/>
      <c r="F511" s="378"/>
      <c r="G511" s="378"/>
      <c r="H511" s="378"/>
      <c r="I511" s="378"/>
      <c r="J511" s="378"/>
      <c r="K511" s="378"/>
      <c r="L511" s="378"/>
      <c r="M511" s="378"/>
      <c r="N511" s="378"/>
      <c r="O511" s="378"/>
      <c r="P511" s="378"/>
      <c r="Q511" s="378"/>
      <c r="R511" s="378"/>
      <c r="S511" s="377"/>
      <c r="T511" s="378"/>
      <c r="U511" s="378"/>
      <c r="V511" s="378"/>
      <c r="W511" s="378"/>
      <c r="X511" s="378"/>
      <c r="Y511" s="378"/>
      <c r="Z511" s="378"/>
      <c r="AA511" s="378"/>
      <c r="AB511" s="378"/>
      <c r="AC511" s="378"/>
      <c r="AD511" s="378"/>
      <c r="AE511" s="378"/>
      <c r="AF511" s="378"/>
      <c r="AG511" s="378"/>
      <c r="AH511" s="378"/>
      <c r="AI511" s="378"/>
      <c r="AJ511" s="378"/>
      <c r="AK511" s="378"/>
      <c r="AL511" s="378"/>
    </row>
    <row r="512" spans="2:38" s="9" customFormat="1">
      <c r="B512" s="7"/>
      <c r="E512" s="378"/>
      <c r="F512" s="378"/>
      <c r="G512" s="378"/>
      <c r="H512" s="378"/>
      <c r="I512" s="378"/>
      <c r="J512" s="378"/>
      <c r="K512" s="378"/>
      <c r="L512" s="378"/>
      <c r="M512" s="378"/>
      <c r="N512" s="378"/>
      <c r="O512" s="378"/>
      <c r="P512" s="378"/>
      <c r="Q512" s="378"/>
      <c r="R512" s="378"/>
      <c r="S512" s="377"/>
      <c r="T512" s="378"/>
      <c r="U512" s="378"/>
      <c r="V512" s="378"/>
      <c r="W512" s="378"/>
      <c r="X512" s="378"/>
      <c r="Y512" s="378"/>
      <c r="Z512" s="378"/>
      <c r="AA512" s="378"/>
      <c r="AB512" s="378"/>
      <c r="AC512" s="378"/>
      <c r="AD512" s="378"/>
      <c r="AE512" s="378"/>
      <c r="AF512" s="378"/>
      <c r="AG512" s="378"/>
      <c r="AH512" s="378"/>
      <c r="AI512" s="378"/>
      <c r="AJ512" s="378"/>
      <c r="AK512" s="378"/>
      <c r="AL512" s="378"/>
    </row>
    <row r="513" spans="2:38" s="9" customFormat="1">
      <c r="B513" s="7"/>
      <c r="E513" s="378"/>
      <c r="F513" s="378"/>
      <c r="G513" s="378"/>
      <c r="H513" s="378"/>
      <c r="I513" s="378"/>
      <c r="J513" s="378"/>
      <c r="K513" s="378"/>
      <c r="L513" s="378"/>
      <c r="M513" s="378"/>
      <c r="N513" s="378"/>
      <c r="O513" s="378"/>
      <c r="P513" s="378"/>
      <c r="Q513" s="378"/>
      <c r="R513" s="378"/>
      <c r="S513" s="377"/>
      <c r="T513" s="378"/>
      <c r="U513" s="378"/>
      <c r="V513" s="378"/>
      <c r="W513" s="378"/>
      <c r="X513" s="378"/>
      <c r="Y513" s="378"/>
      <c r="Z513" s="378"/>
      <c r="AA513" s="378"/>
      <c r="AB513" s="378"/>
      <c r="AC513" s="378"/>
      <c r="AD513" s="378"/>
      <c r="AE513" s="378"/>
      <c r="AF513" s="378"/>
      <c r="AG513" s="378"/>
      <c r="AH513" s="378"/>
      <c r="AI513" s="378"/>
      <c r="AJ513" s="378"/>
      <c r="AK513" s="378"/>
      <c r="AL513" s="378"/>
    </row>
    <row r="514" spans="2:38" s="9" customFormat="1">
      <c r="B514" s="7"/>
      <c r="E514" s="378"/>
      <c r="F514" s="378"/>
      <c r="G514" s="378"/>
      <c r="H514" s="378"/>
      <c r="I514" s="378"/>
      <c r="J514" s="378"/>
      <c r="K514" s="378"/>
      <c r="L514" s="378"/>
      <c r="M514" s="378"/>
      <c r="N514" s="378"/>
      <c r="O514" s="378"/>
      <c r="P514" s="378"/>
      <c r="Q514" s="378"/>
      <c r="R514" s="378"/>
      <c r="S514" s="377"/>
      <c r="T514" s="378"/>
      <c r="U514" s="378"/>
      <c r="V514" s="378"/>
      <c r="W514" s="378"/>
      <c r="X514" s="378"/>
      <c r="Y514" s="378"/>
      <c r="Z514" s="378"/>
      <c r="AA514" s="378"/>
      <c r="AB514" s="378"/>
      <c r="AC514" s="378"/>
      <c r="AD514" s="378"/>
      <c r="AE514" s="378"/>
      <c r="AF514" s="378"/>
      <c r="AG514" s="378"/>
      <c r="AH514" s="378"/>
      <c r="AI514" s="378"/>
      <c r="AJ514" s="378"/>
      <c r="AK514" s="378"/>
      <c r="AL514" s="378"/>
    </row>
    <row r="515" spans="2:38" s="9" customFormat="1">
      <c r="B515" s="7"/>
      <c r="E515" s="378"/>
      <c r="F515" s="378"/>
      <c r="G515" s="378"/>
      <c r="H515" s="378"/>
      <c r="I515" s="378"/>
      <c r="J515" s="378"/>
      <c r="K515" s="378"/>
      <c r="L515" s="378"/>
      <c r="M515" s="378"/>
      <c r="N515" s="378"/>
      <c r="O515" s="378"/>
      <c r="P515" s="378"/>
      <c r="Q515" s="378"/>
      <c r="R515" s="378"/>
      <c r="S515" s="377"/>
      <c r="T515" s="378"/>
      <c r="U515" s="378"/>
      <c r="V515" s="378"/>
      <c r="W515" s="378"/>
      <c r="X515" s="378"/>
      <c r="Y515" s="378"/>
      <c r="Z515" s="378"/>
      <c r="AA515" s="378"/>
      <c r="AB515" s="378"/>
      <c r="AC515" s="378"/>
      <c r="AD515" s="378"/>
      <c r="AE515" s="378"/>
      <c r="AF515" s="378"/>
      <c r="AG515" s="378"/>
      <c r="AH515" s="378"/>
      <c r="AI515" s="378"/>
      <c r="AJ515" s="378"/>
      <c r="AK515" s="378"/>
      <c r="AL515" s="378"/>
    </row>
    <row r="516" spans="2:38" s="9" customFormat="1">
      <c r="B516" s="7"/>
      <c r="E516" s="378"/>
      <c r="F516" s="378"/>
      <c r="G516" s="378"/>
      <c r="H516" s="378"/>
      <c r="I516" s="378"/>
      <c r="J516" s="378"/>
      <c r="K516" s="378"/>
      <c r="L516" s="378"/>
      <c r="M516" s="378"/>
      <c r="N516" s="378"/>
      <c r="O516" s="378"/>
      <c r="P516" s="378"/>
      <c r="Q516" s="378"/>
      <c r="R516" s="378"/>
      <c r="S516" s="377"/>
      <c r="T516" s="378"/>
      <c r="U516" s="378"/>
      <c r="V516" s="378"/>
      <c r="W516" s="378"/>
      <c r="X516" s="378"/>
      <c r="Y516" s="378"/>
      <c r="Z516" s="378"/>
      <c r="AA516" s="378"/>
      <c r="AB516" s="378"/>
      <c r="AC516" s="378"/>
      <c r="AD516" s="378"/>
      <c r="AE516" s="378"/>
      <c r="AF516" s="378"/>
      <c r="AG516" s="378"/>
      <c r="AH516" s="378"/>
      <c r="AI516" s="378"/>
      <c r="AJ516" s="378"/>
      <c r="AK516" s="378"/>
      <c r="AL516" s="378"/>
    </row>
    <row r="517" spans="2:38" s="9" customFormat="1">
      <c r="B517" s="7"/>
      <c r="E517" s="378"/>
      <c r="F517" s="378"/>
      <c r="G517" s="378"/>
      <c r="H517" s="378"/>
      <c r="I517" s="378"/>
      <c r="J517" s="378"/>
      <c r="K517" s="378"/>
      <c r="L517" s="378"/>
      <c r="M517" s="378"/>
      <c r="N517" s="378"/>
      <c r="O517" s="378"/>
      <c r="P517" s="378"/>
      <c r="Q517" s="378"/>
      <c r="R517" s="378"/>
      <c r="S517" s="377"/>
      <c r="T517" s="378"/>
      <c r="U517" s="378"/>
      <c r="V517" s="378"/>
      <c r="W517" s="378"/>
      <c r="X517" s="378"/>
      <c r="Y517" s="378"/>
      <c r="Z517" s="378"/>
      <c r="AA517" s="378"/>
      <c r="AB517" s="378"/>
      <c r="AC517" s="378"/>
      <c r="AD517" s="378"/>
      <c r="AE517" s="378"/>
      <c r="AF517" s="378"/>
      <c r="AG517" s="378"/>
      <c r="AH517" s="378"/>
      <c r="AI517" s="378"/>
      <c r="AJ517" s="378"/>
      <c r="AK517" s="378"/>
      <c r="AL517" s="378"/>
    </row>
    <row r="518" spans="2:38" s="9" customFormat="1">
      <c r="B518" s="7"/>
      <c r="E518" s="378"/>
      <c r="F518" s="378"/>
      <c r="G518" s="378"/>
      <c r="H518" s="378"/>
      <c r="I518" s="378"/>
      <c r="J518" s="378"/>
      <c r="K518" s="378"/>
      <c r="L518" s="378"/>
      <c r="M518" s="378"/>
      <c r="N518" s="378"/>
      <c r="O518" s="378"/>
      <c r="P518" s="378"/>
      <c r="Q518" s="378"/>
      <c r="R518" s="378"/>
      <c r="S518" s="377"/>
      <c r="T518" s="378"/>
      <c r="U518" s="378"/>
      <c r="V518" s="378"/>
      <c r="W518" s="378"/>
      <c r="X518" s="378"/>
      <c r="Y518" s="378"/>
      <c r="Z518" s="378"/>
      <c r="AA518" s="378"/>
      <c r="AB518" s="378"/>
      <c r="AC518" s="378"/>
      <c r="AD518" s="378"/>
      <c r="AE518" s="378"/>
      <c r="AF518" s="378"/>
      <c r="AG518" s="378"/>
      <c r="AH518" s="378"/>
      <c r="AI518" s="378"/>
      <c r="AJ518" s="378"/>
      <c r="AK518" s="378"/>
      <c r="AL518" s="378"/>
    </row>
    <row r="519" spans="2:38" s="9" customFormat="1">
      <c r="B519" s="7"/>
      <c r="E519" s="378"/>
      <c r="F519" s="378"/>
      <c r="G519" s="378"/>
      <c r="H519" s="378"/>
      <c r="I519" s="378"/>
      <c r="J519" s="378"/>
      <c r="K519" s="378"/>
      <c r="L519" s="378"/>
      <c r="M519" s="378"/>
      <c r="N519" s="378"/>
      <c r="O519" s="378"/>
      <c r="P519" s="378"/>
      <c r="Q519" s="378"/>
      <c r="R519" s="378"/>
      <c r="S519" s="377"/>
      <c r="T519" s="378"/>
      <c r="U519" s="378"/>
      <c r="V519" s="378"/>
      <c r="W519" s="378"/>
      <c r="X519" s="378"/>
      <c r="Y519" s="378"/>
      <c r="Z519" s="378"/>
      <c r="AA519" s="378"/>
      <c r="AB519" s="378"/>
      <c r="AC519" s="378"/>
      <c r="AD519" s="378"/>
      <c r="AE519" s="378"/>
      <c r="AF519" s="378"/>
      <c r="AG519" s="378"/>
      <c r="AH519" s="378"/>
      <c r="AI519" s="378"/>
      <c r="AJ519" s="378"/>
      <c r="AK519" s="378"/>
      <c r="AL519" s="378"/>
    </row>
    <row r="520" spans="2:38" s="9" customFormat="1">
      <c r="B520" s="7"/>
      <c r="E520" s="378"/>
      <c r="F520" s="378"/>
      <c r="G520" s="378"/>
      <c r="H520" s="378"/>
      <c r="I520" s="378"/>
      <c r="J520" s="378"/>
      <c r="K520" s="378"/>
      <c r="L520" s="378"/>
      <c r="M520" s="378"/>
      <c r="N520" s="378"/>
      <c r="O520" s="378"/>
      <c r="P520" s="378"/>
      <c r="Q520" s="378"/>
      <c r="R520" s="378"/>
      <c r="S520" s="377"/>
      <c r="T520" s="378"/>
      <c r="U520" s="378"/>
      <c r="V520" s="378"/>
      <c r="W520" s="378"/>
      <c r="X520" s="378"/>
      <c r="Y520" s="378"/>
      <c r="Z520" s="378"/>
      <c r="AA520" s="378"/>
      <c r="AB520" s="378"/>
      <c r="AC520" s="378"/>
      <c r="AD520" s="378"/>
      <c r="AE520" s="378"/>
      <c r="AF520" s="378"/>
      <c r="AG520" s="378"/>
      <c r="AH520" s="378"/>
      <c r="AI520" s="378"/>
      <c r="AJ520" s="378"/>
      <c r="AK520" s="378"/>
      <c r="AL520" s="378"/>
    </row>
    <row r="521" spans="2:38" s="9" customFormat="1">
      <c r="B521" s="7"/>
      <c r="E521" s="378"/>
      <c r="F521" s="378"/>
      <c r="G521" s="378"/>
      <c r="H521" s="378"/>
      <c r="I521" s="378"/>
      <c r="J521" s="378"/>
      <c r="K521" s="378"/>
      <c r="L521" s="378"/>
      <c r="M521" s="378"/>
      <c r="N521" s="378"/>
      <c r="O521" s="378"/>
      <c r="P521" s="378"/>
      <c r="Q521" s="378"/>
      <c r="R521" s="378"/>
      <c r="S521" s="377"/>
      <c r="T521" s="378"/>
      <c r="U521" s="378"/>
      <c r="V521" s="378"/>
      <c r="W521" s="378"/>
      <c r="X521" s="378"/>
      <c r="Y521" s="378"/>
      <c r="Z521" s="378"/>
      <c r="AA521" s="378"/>
      <c r="AB521" s="378"/>
      <c r="AC521" s="378"/>
      <c r="AD521" s="378"/>
      <c r="AE521" s="378"/>
      <c r="AF521" s="378"/>
      <c r="AG521" s="378"/>
      <c r="AH521" s="378"/>
      <c r="AI521" s="378"/>
      <c r="AJ521" s="378"/>
      <c r="AK521" s="378"/>
      <c r="AL521" s="378"/>
    </row>
    <row r="522" spans="2:38" s="9" customFormat="1">
      <c r="B522" s="7"/>
      <c r="E522" s="378"/>
      <c r="F522" s="378"/>
      <c r="G522" s="378"/>
      <c r="H522" s="378"/>
      <c r="I522" s="378"/>
      <c r="J522" s="378"/>
      <c r="K522" s="378"/>
      <c r="L522" s="378"/>
      <c r="M522" s="378"/>
      <c r="N522" s="378"/>
      <c r="O522" s="378"/>
      <c r="P522" s="378"/>
      <c r="Q522" s="378"/>
      <c r="R522" s="378"/>
      <c r="S522" s="377"/>
      <c r="T522" s="378"/>
      <c r="U522" s="378"/>
      <c r="V522" s="378"/>
      <c r="W522" s="378"/>
      <c r="X522" s="378"/>
      <c r="Y522" s="378"/>
      <c r="Z522" s="378"/>
      <c r="AA522" s="378"/>
      <c r="AB522" s="378"/>
      <c r="AC522" s="378"/>
      <c r="AD522" s="378"/>
      <c r="AE522" s="378"/>
      <c r="AF522" s="378"/>
      <c r="AG522" s="378"/>
      <c r="AH522" s="378"/>
      <c r="AI522" s="378"/>
      <c r="AJ522" s="378"/>
      <c r="AK522" s="378"/>
      <c r="AL522" s="378"/>
    </row>
    <row r="523" spans="2:38" s="9" customFormat="1">
      <c r="B523" s="7"/>
      <c r="E523" s="378"/>
      <c r="F523" s="378"/>
      <c r="G523" s="378"/>
      <c r="H523" s="378"/>
      <c r="I523" s="378"/>
      <c r="J523" s="378"/>
      <c r="K523" s="378"/>
      <c r="L523" s="378"/>
      <c r="M523" s="378"/>
      <c r="N523" s="378"/>
      <c r="O523" s="378"/>
      <c r="P523" s="378"/>
      <c r="Q523" s="378"/>
      <c r="R523" s="378"/>
      <c r="S523" s="377"/>
      <c r="T523" s="378"/>
      <c r="U523" s="378"/>
      <c r="V523" s="378"/>
      <c r="W523" s="378"/>
      <c r="X523" s="378"/>
      <c r="Y523" s="378"/>
      <c r="Z523" s="378"/>
      <c r="AA523" s="378"/>
      <c r="AB523" s="378"/>
      <c r="AC523" s="378"/>
      <c r="AD523" s="378"/>
      <c r="AE523" s="378"/>
      <c r="AF523" s="378"/>
      <c r="AG523" s="378"/>
      <c r="AH523" s="378"/>
      <c r="AI523" s="378"/>
      <c r="AJ523" s="378"/>
      <c r="AK523" s="378"/>
      <c r="AL523" s="378"/>
    </row>
    <row r="524" spans="2:38" s="9" customFormat="1">
      <c r="B524" s="7"/>
      <c r="E524" s="378"/>
      <c r="F524" s="378"/>
      <c r="G524" s="378"/>
      <c r="H524" s="378"/>
      <c r="I524" s="378"/>
      <c r="J524" s="378"/>
      <c r="K524" s="378"/>
      <c r="L524" s="378"/>
      <c r="M524" s="378"/>
      <c r="N524" s="378"/>
      <c r="O524" s="378"/>
      <c r="P524" s="378"/>
      <c r="Q524" s="378"/>
      <c r="R524" s="378"/>
      <c r="S524" s="377"/>
      <c r="T524" s="378"/>
      <c r="U524" s="378"/>
      <c r="V524" s="378"/>
      <c r="W524" s="378"/>
      <c r="X524" s="378"/>
      <c r="Y524" s="378"/>
      <c r="Z524" s="378"/>
      <c r="AA524" s="378"/>
      <c r="AB524" s="378"/>
      <c r="AC524" s="378"/>
      <c r="AD524" s="378"/>
      <c r="AE524" s="378"/>
      <c r="AF524" s="378"/>
      <c r="AG524" s="378"/>
      <c r="AH524" s="378"/>
      <c r="AI524" s="378"/>
      <c r="AJ524" s="378"/>
      <c r="AK524" s="378"/>
      <c r="AL524" s="378"/>
    </row>
    <row r="525" spans="2:38" s="9" customFormat="1">
      <c r="B525" s="7"/>
      <c r="E525" s="378"/>
      <c r="F525" s="378"/>
      <c r="G525" s="378"/>
      <c r="H525" s="378"/>
      <c r="I525" s="378"/>
      <c r="J525" s="378"/>
      <c r="K525" s="378"/>
      <c r="L525" s="378"/>
      <c r="M525" s="378"/>
      <c r="N525" s="378"/>
      <c r="O525" s="378"/>
      <c r="P525" s="378"/>
      <c r="Q525" s="378"/>
      <c r="R525" s="378"/>
      <c r="S525" s="377"/>
      <c r="T525" s="378"/>
      <c r="U525" s="378"/>
      <c r="V525" s="378"/>
      <c r="W525" s="378"/>
      <c r="X525" s="378"/>
      <c r="Y525" s="378"/>
      <c r="Z525" s="378"/>
      <c r="AA525" s="378"/>
      <c r="AB525" s="378"/>
      <c r="AC525" s="378"/>
      <c r="AD525" s="378"/>
      <c r="AE525" s="378"/>
      <c r="AF525" s="378"/>
      <c r="AG525" s="378"/>
      <c r="AH525" s="378"/>
      <c r="AI525" s="378"/>
      <c r="AJ525" s="378"/>
      <c r="AK525" s="378"/>
      <c r="AL525" s="378"/>
    </row>
    <row r="526" spans="2:38" s="9" customFormat="1">
      <c r="B526" s="7"/>
      <c r="E526" s="378"/>
      <c r="F526" s="378"/>
      <c r="G526" s="378"/>
      <c r="H526" s="378"/>
      <c r="I526" s="378"/>
      <c r="J526" s="378"/>
      <c r="K526" s="378"/>
      <c r="L526" s="378"/>
      <c r="M526" s="378"/>
      <c r="N526" s="378"/>
      <c r="O526" s="378"/>
      <c r="P526" s="378"/>
      <c r="Q526" s="378"/>
      <c r="R526" s="378"/>
      <c r="S526" s="377"/>
      <c r="T526" s="378"/>
      <c r="U526" s="378"/>
      <c r="V526" s="378"/>
      <c r="W526" s="378"/>
      <c r="X526" s="378"/>
      <c r="Y526" s="378"/>
      <c r="Z526" s="378"/>
      <c r="AA526" s="378"/>
      <c r="AB526" s="378"/>
      <c r="AC526" s="378"/>
      <c r="AD526" s="378"/>
      <c r="AE526" s="378"/>
      <c r="AF526" s="378"/>
      <c r="AG526" s="378"/>
      <c r="AH526" s="378"/>
      <c r="AI526" s="378"/>
      <c r="AJ526" s="378"/>
      <c r="AK526" s="378"/>
      <c r="AL526" s="378"/>
    </row>
    <row r="527" spans="2:38" s="9" customFormat="1">
      <c r="B527" s="7"/>
      <c r="E527" s="378"/>
      <c r="F527" s="378"/>
      <c r="G527" s="378"/>
      <c r="H527" s="378"/>
      <c r="I527" s="378"/>
      <c r="J527" s="378"/>
      <c r="K527" s="378"/>
      <c r="L527" s="378"/>
      <c r="M527" s="378"/>
      <c r="N527" s="378"/>
      <c r="O527" s="378"/>
      <c r="P527" s="378"/>
      <c r="Q527" s="378"/>
      <c r="R527" s="378"/>
      <c r="S527" s="377"/>
      <c r="T527" s="378"/>
      <c r="U527" s="378"/>
      <c r="V527" s="378"/>
      <c r="W527" s="378"/>
      <c r="X527" s="378"/>
      <c r="Y527" s="378"/>
      <c r="Z527" s="378"/>
      <c r="AA527" s="378"/>
      <c r="AB527" s="378"/>
      <c r="AC527" s="378"/>
      <c r="AD527" s="378"/>
      <c r="AE527" s="378"/>
      <c r="AF527" s="378"/>
      <c r="AG527" s="378"/>
      <c r="AH527" s="378"/>
      <c r="AI527" s="378"/>
      <c r="AJ527" s="378"/>
      <c r="AK527" s="378"/>
      <c r="AL527" s="378"/>
    </row>
    <row r="528" spans="2:38" s="9" customFormat="1">
      <c r="B528" s="7"/>
      <c r="E528" s="378"/>
      <c r="F528" s="378"/>
      <c r="G528" s="378"/>
      <c r="H528" s="378"/>
      <c r="I528" s="378"/>
      <c r="J528" s="378"/>
      <c r="K528" s="378"/>
      <c r="L528" s="378"/>
      <c r="M528" s="378"/>
      <c r="N528" s="378"/>
      <c r="O528" s="378"/>
      <c r="P528" s="378"/>
      <c r="Q528" s="378"/>
      <c r="R528" s="378"/>
      <c r="S528" s="377"/>
      <c r="T528" s="378"/>
      <c r="U528" s="378"/>
      <c r="V528" s="378"/>
      <c r="W528" s="378"/>
      <c r="X528" s="378"/>
      <c r="Y528" s="378"/>
      <c r="Z528" s="378"/>
      <c r="AA528" s="378"/>
      <c r="AB528" s="378"/>
      <c r="AC528" s="378"/>
      <c r="AD528" s="378"/>
      <c r="AE528" s="378"/>
      <c r="AF528" s="378"/>
      <c r="AG528" s="378"/>
      <c r="AH528" s="378"/>
      <c r="AI528" s="378"/>
      <c r="AJ528" s="378"/>
      <c r="AK528" s="378"/>
      <c r="AL528" s="378"/>
    </row>
    <row r="529" spans="2:38" s="9" customFormat="1">
      <c r="B529" s="7"/>
      <c r="E529" s="378"/>
      <c r="F529" s="378"/>
      <c r="G529" s="378"/>
      <c r="H529" s="378"/>
      <c r="I529" s="378"/>
      <c r="J529" s="378"/>
      <c r="K529" s="378"/>
      <c r="L529" s="378"/>
      <c r="M529" s="378"/>
      <c r="N529" s="378"/>
      <c r="O529" s="378"/>
      <c r="P529" s="378"/>
      <c r="Q529" s="378"/>
      <c r="R529" s="378"/>
      <c r="S529" s="377"/>
      <c r="T529" s="378"/>
      <c r="U529" s="378"/>
      <c r="V529" s="378"/>
      <c r="W529" s="378"/>
      <c r="X529" s="378"/>
      <c r="Y529" s="378"/>
      <c r="Z529" s="378"/>
      <c r="AA529" s="378"/>
      <c r="AB529" s="378"/>
      <c r="AC529" s="378"/>
      <c r="AD529" s="378"/>
      <c r="AE529" s="378"/>
      <c r="AF529" s="378"/>
      <c r="AG529" s="378"/>
      <c r="AH529" s="378"/>
      <c r="AI529" s="378"/>
      <c r="AJ529" s="378"/>
      <c r="AK529" s="378"/>
      <c r="AL529" s="378"/>
    </row>
    <row r="530" spans="2:38" s="9" customFormat="1">
      <c r="B530" s="7"/>
      <c r="E530" s="378"/>
      <c r="F530" s="378"/>
      <c r="G530" s="378"/>
      <c r="H530" s="378"/>
      <c r="I530" s="378"/>
      <c r="J530" s="378"/>
      <c r="K530" s="378"/>
      <c r="L530" s="378"/>
      <c r="M530" s="378"/>
      <c r="N530" s="378"/>
      <c r="O530" s="378"/>
      <c r="P530" s="378"/>
      <c r="Q530" s="378"/>
      <c r="R530" s="378"/>
      <c r="S530" s="377"/>
      <c r="T530" s="378"/>
      <c r="U530" s="378"/>
      <c r="V530" s="378"/>
      <c r="W530" s="378"/>
      <c r="X530" s="378"/>
      <c r="Y530" s="378"/>
      <c r="Z530" s="378"/>
      <c r="AA530" s="378"/>
      <c r="AB530" s="378"/>
      <c r="AC530" s="378"/>
      <c r="AD530" s="378"/>
      <c r="AE530" s="378"/>
      <c r="AF530" s="378"/>
      <c r="AG530" s="378"/>
      <c r="AH530" s="378"/>
      <c r="AI530" s="378"/>
      <c r="AJ530" s="378"/>
      <c r="AK530" s="378"/>
      <c r="AL530" s="378"/>
    </row>
    <row r="531" spans="2:38" s="9" customFormat="1">
      <c r="B531" s="7"/>
      <c r="E531" s="378"/>
      <c r="F531" s="378"/>
      <c r="G531" s="378"/>
      <c r="H531" s="378"/>
      <c r="I531" s="378"/>
      <c r="J531" s="378"/>
      <c r="K531" s="378"/>
      <c r="L531" s="378"/>
      <c r="M531" s="378"/>
      <c r="N531" s="378"/>
      <c r="O531" s="378"/>
      <c r="P531" s="378"/>
      <c r="Q531" s="378"/>
      <c r="R531" s="378"/>
      <c r="S531" s="377"/>
      <c r="T531" s="378"/>
      <c r="U531" s="378"/>
      <c r="V531" s="378"/>
      <c r="W531" s="378"/>
      <c r="X531" s="378"/>
      <c r="Y531" s="378"/>
      <c r="Z531" s="378"/>
      <c r="AA531" s="378"/>
      <c r="AB531" s="378"/>
      <c r="AC531" s="378"/>
      <c r="AD531" s="378"/>
      <c r="AE531" s="378"/>
      <c r="AF531" s="378"/>
      <c r="AG531" s="378"/>
      <c r="AH531" s="378"/>
      <c r="AI531" s="378"/>
      <c r="AJ531" s="378"/>
      <c r="AK531" s="378"/>
      <c r="AL531" s="378"/>
    </row>
    <row r="532" spans="2:38" s="9" customFormat="1">
      <c r="B532" s="7"/>
      <c r="E532" s="378"/>
      <c r="F532" s="378"/>
      <c r="G532" s="378"/>
      <c r="H532" s="378"/>
      <c r="I532" s="378"/>
      <c r="J532" s="378"/>
      <c r="K532" s="378"/>
      <c r="L532" s="378"/>
      <c r="M532" s="378"/>
      <c r="N532" s="378"/>
      <c r="O532" s="378"/>
      <c r="P532" s="378"/>
      <c r="Q532" s="378"/>
      <c r="R532" s="378"/>
      <c r="S532" s="377"/>
      <c r="T532" s="378"/>
      <c r="U532" s="378"/>
      <c r="V532" s="378"/>
      <c r="W532" s="378"/>
      <c r="X532" s="378"/>
      <c r="Y532" s="378"/>
      <c r="Z532" s="378"/>
      <c r="AA532" s="378"/>
      <c r="AB532" s="378"/>
      <c r="AC532" s="378"/>
      <c r="AD532" s="378"/>
      <c r="AE532" s="378"/>
      <c r="AF532" s="378"/>
      <c r="AG532" s="378"/>
      <c r="AH532" s="378"/>
      <c r="AI532" s="378"/>
      <c r="AJ532" s="378"/>
      <c r="AK532" s="378"/>
      <c r="AL532" s="378"/>
    </row>
    <row r="533" spans="2:38" s="9" customFormat="1">
      <c r="B533" s="7"/>
      <c r="E533" s="378"/>
      <c r="F533" s="378"/>
      <c r="G533" s="378"/>
      <c r="H533" s="378"/>
      <c r="I533" s="378"/>
      <c r="J533" s="378"/>
      <c r="K533" s="378"/>
      <c r="L533" s="378"/>
      <c r="M533" s="378"/>
      <c r="N533" s="378"/>
      <c r="O533" s="378"/>
      <c r="P533" s="378"/>
      <c r="Q533" s="378"/>
      <c r="R533" s="378"/>
      <c r="S533" s="377"/>
      <c r="T533" s="378"/>
      <c r="U533" s="378"/>
      <c r="V533" s="378"/>
      <c r="W533" s="378"/>
      <c r="X533" s="378"/>
      <c r="Y533" s="378"/>
      <c r="Z533" s="378"/>
      <c r="AA533" s="378"/>
      <c r="AB533" s="378"/>
      <c r="AC533" s="378"/>
      <c r="AD533" s="378"/>
      <c r="AE533" s="378"/>
      <c r="AF533" s="378"/>
      <c r="AG533" s="378"/>
      <c r="AH533" s="378"/>
      <c r="AI533" s="378"/>
      <c r="AJ533" s="378"/>
      <c r="AK533" s="378"/>
      <c r="AL533" s="378"/>
    </row>
    <row r="534" spans="2:38" s="9" customFormat="1">
      <c r="B534" s="7"/>
      <c r="E534" s="378"/>
      <c r="F534" s="378"/>
      <c r="G534" s="378"/>
      <c r="H534" s="378"/>
      <c r="I534" s="378"/>
      <c r="J534" s="378"/>
      <c r="K534" s="378"/>
      <c r="L534" s="378"/>
      <c r="M534" s="378"/>
      <c r="N534" s="378"/>
      <c r="O534" s="378"/>
      <c r="P534" s="378"/>
      <c r="Q534" s="378"/>
      <c r="R534" s="378"/>
      <c r="S534" s="377"/>
      <c r="T534" s="378"/>
      <c r="U534" s="378"/>
      <c r="V534" s="378"/>
      <c r="W534" s="378"/>
      <c r="X534" s="378"/>
      <c r="Y534" s="378"/>
      <c r="Z534" s="378"/>
      <c r="AA534" s="378"/>
      <c r="AB534" s="378"/>
      <c r="AC534" s="378"/>
      <c r="AD534" s="378"/>
      <c r="AE534" s="378"/>
      <c r="AF534" s="378"/>
      <c r="AG534" s="378"/>
      <c r="AH534" s="378"/>
      <c r="AI534" s="378"/>
      <c r="AJ534" s="378"/>
      <c r="AK534" s="378"/>
      <c r="AL534" s="378"/>
    </row>
    <row r="535" spans="2:38" s="9" customFormat="1">
      <c r="B535" s="7"/>
      <c r="E535" s="378"/>
      <c r="F535" s="378"/>
      <c r="G535" s="378"/>
      <c r="H535" s="378"/>
      <c r="I535" s="378"/>
      <c r="J535" s="378"/>
      <c r="K535" s="378"/>
      <c r="L535" s="378"/>
      <c r="M535" s="378"/>
      <c r="N535" s="378"/>
      <c r="O535" s="378"/>
      <c r="P535" s="378"/>
      <c r="Q535" s="378"/>
      <c r="R535" s="378"/>
      <c r="S535" s="377"/>
      <c r="T535" s="378"/>
      <c r="U535" s="378"/>
      <c r="V535" s="378"/>
      <c r="W535" s="378"/>
      <c r="X535" s="378"/>
      <c r="Y535" s="378"/>
      <c r="Z535" s="378"/>
      <c r="AA535" s="378"/>
      <c r="AB535" s="378"/>
      <c r="AC535" s="378"/>
      <c r="AD535" s="378"/>
      <c r="AE535" s="378"/>
      <c r="AF535" s="378"/>
      <c r="AG535" s="378"/>
      <c r="AH535" s="378"/>
      <c r="AI535" s="378"/>
      <c r="AJ535" s="378"/>
      <c r="AK535" s="378"/>
      <c r="AL535" s="378"/>
    </row>
    <row r="536" spans="2:38" s="9" customFormat="1">
      <c r="B536" s="7"/>
      <c r="E536" s="378"/>
      <c r="F536" s="378"/>
      <c r="G536" s="378"/>
      <c r="H536" s="378"/>
      <c r="I536" s="378"/>
      <c r="J536" s="378"/>
      <c r="K536" s="378"/>
      <c r="L536" s="378"/>
      <c r="M536" s="378"/>
      <c r="N536" s="378"/>
      <c r="O536" s="378"/>
      <c r="P536" s="378"/>
      <c r="Q536" s="378"/>
      <c r="R536" s="378"/>
      <c r="S536" s="377"/>
      <c r="T536" s="378"/>
      <c r="U536" s="378"/>
      <c r="V536" s="378"/>
      <c r="W536" s="378"/>
      <c r="X536" s="378"/>
      <c r="Y536" s="378"/>
      <c r="Z536" s="378"/>
      <c r="AA536" s="378"/>
      <c r="AB536" s="378"/>
      <c r="AC536" s="378"/>
      <c r="AD536" s="378"/>
      <c r="AE536" s="378"/>
      <c r="AF536" s="378"/>
      <c r="AG536" s="378"/>
      <c r="AH536" s="378"/>
      <c r="AI536" s="378"/>
      <c r="AJ536" s="378"/>
      <c r="AK536" s="378"/>
      <c r="AL536" s="378"/>
    </row>
    <row r="537" spans="2:38" s="9" customFormat="1">
      <c r="B537" s="7"/>
      <c r="E537" s="378"/>
      <c r="F537" s="378"/>
      <c r="G537" s="378"/>
      <c r="H537" s="378"/>
      <c r="I537" s="378"/>
      <c r="J537" s="378"/>
      <c r="K537" s="378"/>
      <c r="L537" s="378"/>
      <c r="M537" s="378"/>
      <c r="N537" s="378"/>
      <c r="O537" s="378"/>
      <c r="P537" s="378"/>
      <c r="Q537" s="378"/>
      <c r="R537" s="378"/>
      <c r="S537" s="377"/>
      <c r="T537" s="378"/>
      <c r="U537" s="378"/>
      <c r="V537" s="378"/>
      <c r="W537" s="378"/>
      <c r="X537" s="378"/>
      <c r="Y537" s="378"/>
      <c r="Z537" s="378"/>
      <c r="AA537" s="378"/>
      <c r="AB537" s="378"/>
      <c r="AC537" s="378"/>
      <c r="AD537" s="378"/>
      <c r="AE537" s="378"/>
      <c r="AF537" s="378"/>
      <c r="AG537" s="378"/>
      <c r="AH537" s="378"/>
      <c r="AI537" s="378"/>
      <c r="AJ537" s="378"/>
      <c r="AK537" s="378"/>
      <c r="AL537" s="378"/>
    </row>
    <row r="538" spans="2:38" s="9" customFormat="1">
      <c r="B538" s="7"/>
      <c r="E538" s="378"/>
      <c r="F538" s="378"/>
      <c r="G538" s="378"/>
      <c r="H538" s="378"/>
      <c r="I538" s="378"/>
      <c r="J538" s="378"/>
      <c r="K538" s="378"/>
      <c r="L538" s="378"/>
      <c r="M538" s="378"/>
      <c r="N538" s="378"/>
      <c r="O538" s="378"/>
      <c r="P538" s="378"/>
      <c r="Q538" s="378"/>
      <c r="R538" s="378"/>
      <c r="S538" s="377"/>
      <c r="T538" s="378"/>
      <c r="U538" s="378"/>
      <c r="V538" s="378"/>
      <c r="W538" s="378"/>
      <c r="X538" s="378"/>
      <c r="Y538" s="378"/>
      <c r="Z538" s="378"/>
      <c r="AA538" s="378"/>
      <c r="AB538" s="378"/>
      <c r="AC538" s="378"/>
      <c r="AD538" s="378"/>
      <c r="AE538" s="378"/>
      <c r="AF538" s="378"/>
      <c r="AG538" s="378"/>
      <c r="AH538" s="378"/>
      <c r="AI538" s="378"/>
      <c r="AJ538" s="378"/>
      <c r="AK538" s="378"/>
      <c r="AL538" s="378"/>
    </row>
    <row r="539" spans="2:38" s="9" customFormat="1">
      <c r="B539" s="7"/>
      <c r="E539" s="378"/>
      <c r="F539" s="378"/>
      <c r="G539" s="378"/>
      <c r="H539" s="378"/>
      <c r="I539" s="378"/>
      <c r="J539" s="378"/>
      <c r="K539" s="378"/>
      <c r="L539" s="378"/>
      <c r="M539" s="378"/>
      <c r="N539" s="378"/>
      <c r="O539" s="378"/>
      <c r="P539" s="378"/>
      <c r="Q539" s="378"/>
      <c r="R539" s="378"/>
      <c r="S539" s="377"/>
      <c r="T539" s="378"/>
      <c r="U539" s="378"/>
      <c r="V539" s="378"/>
      <c r="W539" s="378"/>
      <c r="X539" s="378"/>
      <c r="Y539" s="378"/>
      <c r="Z539" s="378"/>
      <c r="AA539" s="378"/>
      <c r="AB539" s="378"/>
      <c r="AC539" s="378"/>
      <c r="AD539" s="378"/>
      <c r="AE539" s="378"/>
      <c r="AF539" s="378"/>
      <c r="AG539" s="378"/>
      <c r="AH539" s="378"/>
      <c r="AI539" s="378"/>
      <c r="AJ539" s="378"/>
      <c r="AK539" s="378"/>
      <c r="AL539" s="378"/>
    </row>
    <row r="540" spans="2:38" s="9" customFormat="1">
      <c r="B540" s="7"/>
      <c r="E540" s="378"/>
      <c r="F540" s="378"/>
      <c r="G540" s="378"/>
      <c r="H540" s="378"/>
      <c r="I540" s="378"/>
      <c r="J540" s="378"/>
      <c r="K540" s="378"/>
      <c r="L540" s="378"/>
      <c r="M540" s="378"/>
      <c r="N540" s="378"/>
      <c r="O540" s="378"/>
      <c r="P540" s="378"/>
      <c r="Q540" s="378"/>
      <c r="R540" s="378"/>
      <c r="S540" s="377"/>
      <c r="T540" s="378"/>
      <c r="U540" s="378"/>
      <c r="V540" s="378"/>
      <c r="W540" s="378"/>
      <c r="X540" s="378"/>
      <c r="Y540" s="378"/>
      <c r="Z540" s="378"/>
      <c r="AA540" s="378"/>
      <c r="AB540" s="378"/>
      <c r="AC540" s="378"/>
      <c r="AD540" s="378"/>
      <c r="AE540" s="378"/>
      <c r="AF540" s="378"/>
      <c r="AG540" s="378"/>
      <c r="AH540" s="378"/>
      <c r="AI540" s="378"/>
      <c r="AJ540" s="378"/>
      <c r="AK540" s="378"/>
      <c r="AL540" s="378"/>
    </row>
    <row r="541" spans="2:38" s="9" customFormat="1">
      <c r="B541" s="7"/>
      <c r="E541" s="378"/>
      <c r="F541" s="378"/>
      <c r="G541" s="378"/>
      <c r="H541" s="378"/>
      <c r="I541" s="378"/>
      <c r="J541" s="378"/>
      <c r="K541" s="378"/>
      <c r="L541" s="378"/>
      <c r="M541" s="378"/>
      <c r="N541" s="378"/>
      <c r="O541" s="378"/>
      <c r="P541" s="378"/>
      <c r="Q541" s="378"/>
      <c r="R541" s="378"/>
      <c r="S541" s="377"/>
      <c r="T541" s="378"/>
      <c r="U541" s="378"/>
      <c r="V541" s="378"/>
      <c r="W541" s="378"/>
      <c r="X541" s="378"/>
      <c r="Y541" s="378"/>
      <c r="Z541" s="378"/>
      <c r="AA541" s="378"/>
      <c r="AB541" s="378"/>
      <c r="AC541" s="378"/>
      <c r="AD541" s="378"/>
      <c r="AE541" s="378"/>
      <c r="AF541" s="378"/>
      <c r="AG541" s="378"/>
      <c r="AH541" s="378"/>
      <c r="AI541" s="378"/>
      <c r="AJ541" s="378"/>
      <c r="AK541" s="378"/>
      <c r="AL541" s="378"/>
    </row>
    <row r="542" spans="2:38" s="9" customFormat="1">
      <c r="B542" s="7"/>
      <c r="E542" s="378"/>
      <c r="F542" s="378"/>
      <c r="G542" s="378"/>
      <c r="H542" s="378"/>
      <c r="I542" s="378"/>
      <c r="J542" s="378"/>
      <c r="K542" s="378"/>
      <c r="L542" s="378"/>
      <c r="M542" s="378"/>
      <c r="N542" s="378"/>
      <c r="O542" s="378"/>
      <c r="P542" s="378"/>
      <c r="Q542" s="378"/>
      <c r="R542" s="378"/>
      <c r="S542" s="377"/>
      <c r="T542" s="378"/>
      <c r="U542" s="378"/>
      <c r="V542" s="378"/>
      <c r="W542" s="378"/>
      <c r="X542" s="378"/>
      <c r="Y542" s="378"/>
      <c r="Z542" s="378"/>
      <c r="AA542" s="378"/>
      <c r="AB542" s="378"/>
      <c r="AC542" s="378"/>
      <c r="AD542" s="378"/>
      <c r="AE542" s="378"/>
      <c r="AF542" s="378"/>
      <c r="AG542" s="378"/>
      <c r="AH542" s="378"/>
      <c r="AI542" s="378"/>
      <c r="AJ542" s="378"/>
      <c r="AK542" s="378"/>
      <c r="AL542" s="378"/>
    </row>
    <row r="543" spans="2:38" s="9" customFormat="1">
      <c r="B543" s="7"/>
      <c r="E543" s="378"/>
      <c r="F543" s="378"/>
      <c r="G543" s="378"/>
      <c r="H543" s="378"/>
      <c r="I543" s="378"/>
      <c r="J543" s="378"/>
      <c r="K543" s="378"/>
      <c r="L543" s="378"/>
      <c r="M543" s="378"/>
      <c r="N543" s="378"/>
      <c r="O543" s="378"/>
      <c r="P543" s="378"/>
      <c r="Q543" s="378"/>
      <c r="R543" s="378"/>
      <c r="S543" s="377"/>
      <c r="T543" s="378"/>
      <c r="U543" s="378"/>
      <c r="V543" s="378"/>
      <c r="W543" s="378"/>
      <c r="X543" s="378"/>
      <c r="Y543" s="378"/>
      <c r="Z543" s="378"/>
      <c r="AA543" s="378"/>
      <c r="AB543" s="378"/>
      <c r="AC543" s="378"/>
      <c r="AD543" s="378"/>
      <c r="AE543" s="378"/>
      <c r="AF543" s="378"/>
      <c r="AG543" s="378"/>
      <c r="AH543" s="378"/>
      <c r="AI543" s="378"/>
      <c r="AJ543" s="378"/>
      <c r="AK543" s="378"/>
      <c r="AL543" s="378"/>
    </row>
    <row r="544" spans="2:38" s="9" customFormat="1">
      <c r="B544" s="7"/>
      <c r="E544" s="378"/>
      <c r="F544" s="378"/>
      <c r="G544" s="378"/>
      <c r="H544" s="378"/>
      <c r="I544" s="378"/>
      <c r="J544" s="378"/>
      <c r="K544" s="378"/>
      <c r="L544" s="378"/>
      <c r="M544" s="378"/>
      <c r="N544" s="378"/>
      <c r="O544" s="378"/>
      <c r="P544" s="378"/>
      <c r="Q544" s="378"/>
      <c r="R544" s="378"/>
      <c r="S544" s="377"/>
      <c r="T544" s="378"/>
      <c r="U544" s="378"/>
      <c r="V544" s="378"/>
      <c r="W544" s="378"/>
      <c r="X544" s="378"/>
      <c r="Y544" s="378"/>
      <c r="Z544" s="378"/>
      <c r="AA544" s="378"/>
      <c r="AB544" s="378"/>
      <c r="AC544" s="378"/>
      <c r="AD544" s="378"/>
      <c r="AE544" s="378"/>
      <c r="AF544" s="378"/>
      <c r="AG544" s="378"/>
      <c r="AH544" s="378"/>
      <c r="AI544" s="378"/>
      <c r="AJ544" s="378"/>
      <c r="AK544" s="378"/>
      <c r="AL544" s="378"/>
    </row>
    <row r="545" spans="2:38" s="9" customFormat="1">
      <c r="B545" s="7"/>
      <c r="E545" s="378"/>
      <c r="F545" s="378"/>
      <c r="G545" s="378"/>
      <c r="H545" s="378"/>
      <c r="I545" s="378"/>
      <c r="J545" s="378"/>
      <c r="K545" s="378"/>
      <c r="L545" s="378"/>
      <c r="M545" s="378"/>
      <c r="N545" s="378"/>
      <c r="O545" s="378"/>
      <c r="P545" s="378"/>
      <c r="Q545" s="378"/>
      <c r="R545" s="378"/>
      <c r="S545" s="377"/>
      <c r="T545" s="378"/>
      <c r="U545" s="378"/>
      <c r="V545" s="378"/>
      <c r="W545" s="378"/>
      <c r="X545" s="378"/>
      <c r="Y545" s="378"/>
      <c r="Z545" s="378"/>
      <c r="AA545" s="378"/>
      <c r="AB545" s="378"/>
      <c r="AC545" s="378"/>
      <c r="AD545" s="378"/>
      <c r="AE545" s="378"/>
      <c r="AF545" s="378"/>
      <c r="AG545" s="378"/>
      <c r="AH545" s="378"/>
      <c r="AI545" s="378"/>
      <c r="AJ545" s="378"/>
      <c r="AK545" s="378"/>
      <c r="AL545" s="378"/>
    </row>
    <row r="546" spans="2:38" s="9" customFormat="1">
      <c r="B546" s="7"/>
      <c r="E546" s="378"/>
      <c r="F546" s="378"/>
      <c r="G546" s="378"/>
      <c r="H546" s="378"/>
      <c r="I546" s="378"/>
      <c r="J546" s="378"/>
      <c r="K546" s="378"/>
      <c r="L546" s="378"/>
      <c r="M546" s="378"/>
      <c r="N546" s="378"/>
      <c r="O546" s="378"/>
      <c r="P546" s="378"/>
      <c r="Q546" s="378"/>
      <c r="R546" s="378"/>
      <c r="S546" s="377"/>
      <c r="T546" s="378"/>
      <c r="U546" s="378"/>
      <c r="V546" s="378"/>
      <c r="W546" s="378"/>
      <c r="X546" s="378"/>
      <c r="Y546" s="378"/>
      <c r="Z546" s="378"/>
      <c r="AA546" s="378"/>
      <c r="AB546" s="378"/>
      <c r="AC546" s="378"/>
      <c r="AD546" s="378"/>
      <c r="AE546" s="378"/>
      <c r="AF546" s="378"/>
      <c r="AG546" s="378"/>
      <c r="AH546" s="378"/>
      <c r="AI546" s="378"/>
      <c r="AJ546" s="378"/>
      <c r="AK546" s="378"/>
      <c r="AL546" s="378"/>
    </row>
    <row r="547" spans="2:38" s="9" customFormat="1">
      <c r="B547" s="7"/>
      <c r="E547" s="378"/>
      <c r="F547" s="378"/>
      <c r="G547" s="378"/>
      <c r="H547" s="378"/>
      <c r="I547" s="378"/>
      <c r="J547" s="378"/>
      <c r="K547" s="378"/>
      <c r="L547" s="378"/>
      <c r="M547" s="378"/>
      <c r="N547" s="378"/>
      <c r="O547" s="378"/>
      <c r="P547" s="378"/>
      <c r="Q547" s="378"/>
      <c r="R547" s="378"/>
      <c r="S547" s="377"/>
      <c r="T547" s="378"/>
      <c r="U547" s="378"/>
      <c r="V547" s="378"/>
      <c r="W547" s="378"/>
      <c r="X547" s="378"/>
      <c r="Y547" s="378"/>
      <c r="Z547" s="378"/>
      <c r="AA547" s="378"/>
      <c r="AB547" s="378"/>
      <c r="AC547" s="378"/>
      <c r="AD547" s="378"/>
      <c r="AE547" s="378"/>
      <c r="AF547" s="378"/>
      <c r="AG547" s="378"/>
      <c r="AH547" s="378"/>
      <c r="AI547" s="378"/>
      <c r="AJ547" s="378"/>
      <c r="AK547" s="378"/>
      <c r="AL547" s="378"/>
    </row>
    <row r="548" spans="2:38" s="9" customFormat="1">
      <c r="B548" s="7"/>
      <c r="E548" s="378"/>
      <c r="F548" s="378"/>
      <c r="G548" s="378"/>
      <c r="H548" s="378"/>
      <c r="I548" s="378"/>
      <c r="J548" s="378"/>
      <c r="K548" s="378"/>
      <c r="L548" s="378"/>
      <c r="M548" s="378"/>
      <c r="N548" s="378"/>
      <c r="O548" s="378"/>
      <c r="P548" s="378"/>
      <c r="Q548" s="378"/>
      <c r="R548" s="378"/>
      <c r="S548" s="377"/>
      <c r="T548" s="378"/>
      <c r="U548" s="378"/>
      <c r="V548" s="378"/>
      <c r="W548" s="378"/>
      <c r="X548" s="378"/>
      <c r="Y548" s="378"/>
      <c r="Z548" s="378"/>
      <c r="AA548" s="378"/>
      <c r="AB548" s="378"/>
      <c r="AC548" s="378"/>
      <c r="AD548" s="378"/>
      <c r="AE548" s="378"/>
      <c r="AF548" s="378"/>
      <c r="AG548" s="378"/>
      <c r="AH548" s="378"/>
      <c r="AI548" s="378"/>
      <c r="AJ548" s="378"/>
      <c r="AK548" s="378"/>
      <c r="AL548" s="378"/>
    </row>
    <row r="549" spans="2:38" s="9" customFormat="1">
      <c r="B549" s="7"/>
      <c r="E549" s="378"/>
      <c r="F549" s="378"/>
      <c r="G549" s="378"/>
      <c r="H549" s="378"/>
      <c r="I549" s="378"/>
      <c r="J549" s="378"/>
      <c r="K549" s="378"/>
      <c r="L549" s="378"/>
      <c r="M549" s="378"/>
      <c r="N549" s="378"/>
      <c r="O549" s="378"/>
      <c r="P549" s="378"/>
      <c r="Q549" s="378"/>
      <c r="R549" s="378"/>
      <c r="S549" s="377"/>
      <c r="T549" s="378"/>
      <c r="U549" s="378"/>
      <c r="V549" s="378"/>
      <c r="W549" s="378"/>
      <c r="X549" s="378"/>
      <c r="Y549" s="378"/>
      <c r="Z549" s="378"/>
      <c r="AA549" s="378"/>
      <c r="AB549" s="378"/>
      <c r="AC549" s="378"/>
      <c r="AD549" s="378"/>
      <c r="AE549" s="378"/>
      <c r="AF549" s="378"/>
      <c r="AG549" s="378"/>
      <c r="AH549" s="378"/>
      <c r="AI549" s="378"/>
      <c r="AJ549" s="378"/>
      <c r="AK549" s="378"/>
      <c r="AL549" s="378"/>
    </row>
    <row r="550" spans="2:38" s="9" customFormat="1">
      <c r="B550" s="7"/>
      <c r="E550" s="378"/>
      <c r="F550" s="378"/>
      <c r="G550" s="378"/>
      <c r="H550" s="378"/>
      <c r="I550" s="378"/>
      <c r="J550" s="378"/>
      <c r="K550" s="378"/>
      <c r="L550" s="378"/>
      <c r="M550" s="378"/>
      <c r="N550" s="378"/>
      <c r="O550" s="378"/>
      <c r="P550" s="378"/>
      <c r="Q550" s="378"/>
      <c r="R550" s="378"/>
      <c r="S550" s="377"/>
      <c r="T550" s="378"/>
      <c r="U550" s="378"/>
      <c r="V550" s="378"/>
      <c r="W550" s="378"/>
      <c r="X550" s="378"/>
      <c r="Y550" s="378"/>
      <c r="Z550" s="378"/>
      <c r="AA550" s="378"/>
      <c r="AB550" s="378"/>
      <c r="AC550" s="378"/>
      <c r="AD550" s="378"/>
      <c r="AE550" s="378"/>
      <c r="AF550" s="378"/>
      <c r="AG550" s="378"/>
      <c r="AH550" s="378"/>
      <c r="AI550" s="378"/>
      <c r="AJ550" s="378"/>
      <c r="AK550" s="378"/>
      <c r="AL550" s="378"/>
    </row>
    <row r="551" spans="2:38" s="9" customFormat="1">
      <c r="B551" s="7"/>
      <c r="E551" s="378"/>
      <c r="F551" s="378"/>
      <c r="G551" s="378"/>
      <c r="H551" s="378"/>
      <c r="I551" s="378"/>
      <c r="J551" s="378"/>
      <c r="K551" s="378"/>
      <c r="L551" s="378"/>
      <c r="M551" s="378"/>
      <c r="N551" s="378"/>
      <c r="O551" s="378"/>
      <c r="P551" s="378"/>
      <c r="Q551" s="378"/>
      <c r="R551" s="378"/>
      <c r="S551" s="377"/>
      <c r="T551" s="378"/>
      <c r="U551" s="378"/>
      <c r="V551" s="378"/>
      <c r="W551" s="378"/>
      <c r="X551" s="378"/>
      <c r="Y551" s="378"/>
      <c r="Z551" s="378"/>
      <c r="AA551" s="378"/>
      <c r="AB551" s="378"/>
      <c r="AC551" s="378"/>
      <c r="AD551" s="378"/>
      <c r="AE551" s="378"/>
      <c r="AF551" s="378"/>
      <c r="AG551" s="378"/>
      <c r="AH551" s="378"/>
      <c r="AI551" s="378"/>
      <c r="AJ551" s="378"/>
      <c r="AK551" s="378"/>
      <c r="AL551" s="378"/>
    </row>
    <row r="552" spans="2:38" s="9" customFormat="1">
      <c r="B552" s="7"/>
      <c r="E552" s="378"/>
      <c r="F552" s="378"/>
      <c r="G552" s="378"/>
      <c r="H552" s="378"/>
      <c r="I552" s="378"/>
      <c r="J552" s="378"/>
      <c r="K552" s="378"/>
      <c r="L552" s="378"/>
      <c r="M552" s="378"/>
      <c r="N552" s="378"/>
      <c r="O552" s="378"/>
      <c r="P552" s="378"/>
      <c r="Q552" s="378"/>
      <c r="R552" s="378"/>
      <c r="S552" s="377"/>
      <c r="T552" s="378"/>
      <c r="U552" s="378"/>
      <c r="V552" s="378"/>
      <c r="W552" s="378"/>
      <c r="X552" s="378"/>
      <c r="Y552" s="378"/>
      <c r="Z552" s="378"/>
      <c r="AA552" s="378"/>
      <c r="AB552" s="378"/>
      <c r="AC552" s="378"/>
      <c r="AD552" s="378"/>
      <c r="AE552" s="378"/>
      <c r="AF552" s="378"/>
      <c r="AG552" s="378"/>
      <c r="AH552" s="378"/>
      <c r="AI552" s="378"/>
      <c r="AJ552" s="378"/>
      <c r="AK552" s="378"/>
      <c r="AL552" s="378"/>
    </row>
    <row r="553" spans="2:38" s="9" customFormat="1">
      <c r="B553" s="7"/>
      <c r="E553" s="378"/>
      <c r="F553" s="378"/>
      <c r="G553" s="378"/>
      <c r="H553" s="378"/>
      <c r="I553" s="378"/>
      <c r="J553" s="378"/>
      <c r="K553" s="378"/>
      <c r="L553" s="378"/>
      <c r="M553" s="378"/>
      <c r="N553" s="378"/>
      <c r="O553" s="378"/>
      <c r="P553" s="378"/>
      <c r="Q553" s="378"/>
      <c r="R553" s="378"/>
      <c r="S553" s="377"/>
      <c r="T553" s="378"/>
      <c r="U553" s="378"/>
      <c r="V553" s="378"/>
      <c r="W553" s="378"/>
      <c r="X553" s="378"/>
      <c r="Y553" s="378"/>
      <c r="Z553" s="378"/>
      <c r="AA553" s="378"/>
      <c r="AB553" s="378"/>
      <c r="AC553" s="378"/>
      <c r="AD553" s="378"/>
      <c r="AE553" s="378"/>
      <c r="AF553" s="378"/>
      <c r="AG553" s="378"/>
      <c r="AH553" s="378"/>
      <c r="AI553" s="378"/>
      <c r="AJ553" s="378"/>
      <c r="AK553" s="378"/>
      <c r="AL553" s="378"/>
    </row>
    <row r="554" spans="2:38" s="9" customFormat="1">
      <c r="B554" s="7"/>
      <c r="E554" s="378"/>
      <c r="F554" s="378"/>
      <c r="G554" s="378"/>
      <c r="H554" s="378"/>
      <c r="I554" s="378"/>
      <c r="J554" s="378"/>
      <c r="K554" s="378"/>
      <c r="L554" s="378"/>
      <c r="M554" s="378"/>
      <c r="N554" s="378"/>
      <c r="O554" s="378"/>
      <c r="P554" s="378"/>
      <c r="Q554" s="378"/>
      <c r="R554" s="378"/>
      <c r="S554" s="377"/>
      <c r="T554" s="378"/>
      <c r="U554" s="378"/>
      <c r="V554" s="378"/>
      <c r="W554" s="378"/>
      <c r="X554" s="378"/>
      <c r="Y554" s="378"/>
      <c r="Z554" s="378"/>
      <c r="AA554" s="378"/>
      <c r="AB554" s="378"/>
      <c r="AC554" s="378"/>
      <c r="AD554" s="378"/>
      <c r="AE554" s="378"/>
      <c r="AF554" s="378"/>
      <c r="AG554" s="378"/>
      <c r="AH554" s="378"/>
      <c r="AI554" s="378"/>
      <c r="AJ554" s="378"/>
      <c r="AK554" s="378"/>
      <c r="AL554" s="378"/>
    </row>
    <row r="555" spans="2:38" s="9" customFormat="1">
      <c r="B555" s="7"/>
      <c r="E555" s="378"/>
      <c r="F555" s="378"/>
      <c r="G555" s="378"/>
      <c r="H555" s="378"/>
      <c r="I555" s="378"/>
      <c r="J555" s="378"/>
      <c r="K555" s="378"/>
      <c r="L555" s="378"/>
      <c r="M555" s="378"/>
      <c r="N555" s="378"/>
      <c r="O555" s="378"/>
      <c r="P555" s="378"/>
      <c r="Q555" s="378"/>
      <c r="R555" s="378"/>
      <c r="S555" s="377"/>
      <c r="T555" s="378"/>
      <c r="U555" s="378"/>
      <c r="V555" s="378"/>
      <c r="W555" s="378"/>
      <c r="X555" s="378"/>
      <c r="Y555" s="378"/>
      <c r="Z555" s="378"/>
      <c r="AA555" s="378"/>
      <c r="AB555" s="378"/>
      <c r="AC555" s="378"/>
      <c r="AD555" s="378"/>
      <c r="AE555" s="378"/>
      <c r="AF555" s="378"/>
      <c r="AG555" s="378"/>
      <c r="AH555" s="378"/>
      <c r="AI555" s="378"/>
      <c r="AJ555" s="378"/>
      <c r="AK555" s="378"/>
      <c r="AL555" s="378"/>
    </row>
    <row r="556" spans="2:38" s="9" customFormat="1">
      <c r="B556" s="7"/>
      <c r="E556" s="378"/>
      <c r="F556" s="378"/>
      <c r="G556" s="378"/>
      <c r="H556" s="378"/>
      <c r="I556" s="378"/>
      <c r="J556" s="378"/>
      <c r="K556" s="378"/>
      <c r="L556" s="378"/>
      <c r="M556" s="378"/>
      <c r="N556" s="378"/>
      <c r="O556" s="378"/>
      <c r="P556" s="378"/>
      <c r="Q556" s="378"/>
      <c r="R556" s="378"/>
      <c r="S556" s="377"/>
      <c r="T556" s="378"/>
      <c r="U556" s="378"/>
      <c r="V556" s="378"/>
      <c r="W556" s="378"/>
      <c r="X556" s="378"/>
      <c r="Y556" s="378"/>
      <c r="Z556" s="378"/>
      <c r="AA556" s="378"/>
      <c r="AB556" s="378"/>
      <c r="AC556" s="378"/>
      <c r="AD556" s="378"/>
      <c r="AE556" s="378"/>
      <c r="AF556" s="378"/>
      <c r="AG556" s="378"/>
      <c r="AH556" s="378"/>
      <c r="AI556" s="378"/>
      <c r="AJ556" s="378"/>
      <c r="AK556" s="378"/>
      <c r="AL556" s="378"/>
    </row>
    <row r="557" spans="2:38" s="9" customFormat="1">
      <c r="B557" s="7"/>
      <c r="E557" s="378"/>
      <c r="F557" s="378"/>
      <c r="G557" s="378"/>
      <c r="H557" s="378"/>
      <c r="I557" s="378"/>
      <c r="J557" s="378"/>
      <c r="K557" s="378"/>
      <c r="L557" s="378"/>
      <c r="M557" s="378"/>
      <c r="N557" s="378"/>
      <c r="O557" s="378"/>
      <c r="P557" s="378"/>
      <c r="Q557" s="378"/>
      <c r="R557" s="378"/>
      <c r="S557" s="377"/>
      <c r="T557" s="378"/>
      <c r="U557" s="378"/>
      <c r="V557" s="378"/>
      <c r="W557" s="378"/>
      <c r="X557" s="378"/>
      <c r="Y557" s="378"/>
      <c r="Z557" s="378"/>
      <c r="AA557" s="378"/>
      <c r="AB557" s="378"/>
      <c r="AC557" s="378"/>
      <c r="AD557" s="378"/>
      <c r="AE557" s="378"/>
      <c r="AF557" s="378"/>
      <c r="AG557" s="378"/>
      <c r="AH557" s="378"/>
      <c r="AI557" s="378"/>
      <c r="AJ557" s="378"/>
      <c r="AK557" s="378"/>
      <c r="AL557" s="378"/>
    </row>
    <row r="558" spans="2:38" s="9" customFormat="1">
      <c r="B558" s="7"/>
      <c r="E558" s="378"/>
      <c r="F558" s="378"/>
      <c r="G558" s="378"/>
      <c r="H558" s="378"/>
      <c r="I558" s="378"/>
      <c r="J558" s="378"/>
      <c r="K558" s="378"/>
      <c r="L558" s="378"/>
      <c r="M558" s="378"/>
      <c r="N558" s="378"/>
      <c r="O558" s="378"/>
      <c r="P558" s="378"/>
      <c r="Q558" s="378"/>
      <c r="R558" s="378"/>
      <c r="S558" s="377"/>
      <c r="T558" s="378"/>
      <c r="U558" s="378"/>
      <c r="V558" s="378"/>
      <c r="W558" s="378"/>
      <c r="X558" s="378"/>
      <c r="Y558" s="378"/>
      <c r="Z558" s="378"/>
      <c r="AA558" s="378"/>
      <c r="AB558" s="378"/>
      <c r="AC558" s="378"/>
      <c r="AD558" s="378"/>
      <c r="AE558" s="378"/>
      <c r="AF558" s="378"/>
      <c r="AG558" s="378"/>
      <c r="AH558" s="378"/>
      <c r="AI558" s="378"/>
      <c r="AJ558" s="378"/>
      <c r="AK558" s="378"/>
      <c r="AL558" s="378"/>
    </row>
    <row r="559" spans="2:38" s="9" customFormat="1">
      <c r="B559" s="7"/>
      <c r="E559" s="378"/>
      <c r="F559" s="378"/>
      <c r="G559" s="378"/>
      <c r="H559" s="378"/>
      <c r="I559" s="378"/>
      <c r="J559" s="378"/>
      <c r="K559" s="378"/>
      <c r="L559" s="378"/>
      <c r="M559" s="378"/>
      <c r="N559" s="378"/>
      <c r="O559" s="378"/>
      <c r="P559" s="378"/>
      <c r="Q559" s="378"/>
      <c r="R559" s="378"/>
      <c r="S559" s="377"/>
      <c r="T559" s="378"/>
      <c r="U559" s="378"/>
      <c r="V559" s="378"/>
      <c r="W559" s="378"/>
      <c r="X559" s="378"/>
      <c r="Y559" s="378"/>
      <c r="Z559" s="378"/>
      <c r="AA559" s="378"/>
      <c r="AB559" s="378"/>
      <c r="AC559" s="378"/>
      <c r="AD559" s="378"/>
      <c r="AE559" s="378"/>
      <c r="AF559" s="378"/>
      <c r="AG559" s="378"/>
      <c r="AH559" s="378"/>
      <c r="AI559" s="378"/>
      <c r="AJ559" s="378"/>
      <c r="AK559" s="378"/>
      <c r="AL559" s="378"/>
    </row>
    <row r="560" spans="2:38" s="9" customFormat="1">
      <c r="B560" s="7"/>
      <c r="E560" s="378"/>
      <c r="F560" s="378"/>
      <c r="G560" s="378"/>
      <c r="H560" s="378"/>
      <c r="I560" s="378"/>
      <c r="J560" s="378"/>
      <c r="K560" s="378"/>
      <c r="L560" s="378"/>
      <c r="M560" s="378"/>
      <c r="N560" s="378"/>
      <c r="O560" s="378"/>
      <c r="P560" s="378"/>
      <c r="Q560" s="378"/>
      <c r="R560" s="378"/>
      <c r="S560" s="377"/>
      <c r="T560" s="378"/>
      <c r="U560" s="378"/>
      <c r="V560" s="378"/>
      <c r="W560" s="378"/>
      <c r="X560" s="378"/>
      <c r="Y560" s="378"/>
      <c r="Z560" s="378"/>
      <c r="AA560" s="378"/>
      <c r="AB560" s="378"/>
      <c r="AC560" s="378"/>
      <c r="AD560" s="378"/>
      <c r="AE560" s="378"/>
      <c r="AF560" s="378"/>
      <c r="AG560" s="378"/>
      <c r="AH560" s="378"/>
      <c r="AI560" s="378"/>
      <c r="AJ560" s="378"/>
      <c r="AK560" s="378"/>
      <c r="AL560" s="378"/>
    </row>
    <row r="561" spans="2:38" s="9" customFormat="1">
      <c r="B561" s="7"/>
      <c r="E561" s="378"/>
      <c r="F561" s="378"/>
      <c r="G561" s="378"/>
      <c r="H561" s="378"/>
      <c r="I561" s="378"/>
      <c r="J561" s="378"/>
      <c r="K561" s="378"/>
      <c r="L561" s="378"/>
      <c r="M561" s="378"/>
      <c r="N561" s="378"/>
      <c r="O561" s="378"/>
      <c r="P561" s="378"/>
      <c r="Q561" s="378"/>
      <c r="R561" s="378"/>
      <c r="S561" s="377"/>
      <c r="T561" s="378"/>
      <c r="U561" s="378"/>
      <c r="V561" s="378"/>
      <c r="W561" s="378"/>
      <c r="X561" s="378"/>
      <c r="Y561" s="378"/>
      <c r="Z561" s="378"/>
      <c r="AA561" s="378"/>
      <c r="AB561" s="378"/>
      <c r="AC561" s="378"/>
      <c r="AD561" s="378"/>
      <c r="AE561" s="378"/>
      <c r="AF561" s="378"/>
      <c r="AG561" s="378"/>
      <c r="AH561" s="378"/>
      <c r="AI561" s="378"/>
      <c r="AJ561" s="378"/>
      <c r="AK561" s="378"/>
      <c r="AL561" s="378"/>
    </row>
    <row r="562" spans="2:38" s="9" customFormat="1">
      <c r="B562" s="7"/>
      <c r="E562" s="378"/>
      <c r="F562" s="378"/>
      <c r="G562" s="378"/>
      <c r="H562" s="378"/>
      <c r="I562" s="378"/>
      <c r="J562" s="378"/>
      <c r="K562" s="378"/>
      <c r="L562" s="378"/>
      <c r="M562" s="378"/>
      <c r="N562" s="378"/>
      <c r="O562" s="378"/>
      <c r="P562" s="378"/>
      <c r="Q562" s="378"/>
      <c r="R562" s="378"/>
      <c r="S562" s="377"/>
      <c r="T562" s="378"/>
      <c r="U562" s="378"/>
      <c r="V562" s="378"/>
      <c r="W562" s="378"/>
      <c r="X562" s="378"/>
      <c r="Y562" s="378"/>
      <c r="Z562" s="378"/>
      <c r="AA562" s="378"/>
      <c r="AB562" s="378"/>
      <c r="AC562" s="378"/>
      <c r="AD562" s="378"/>
      <c r="AE562" s="378"/>
      <c r="AF562" s="378"/>
      <c r="AG562" s="378"/>
      <c r="AH562" s="378"/>
      <c r="AI562" s="378"/>
      <c r="AJ562" s="378"/>
      <c r="AK562" s="378"/>
      <c r="AL562" s="378"/>
    </row>
    <row r="563" spans="2:38" s="9" customFormat="1">
      <c r="B563" s="7"/>
      <c r="E563" s="378"/>
      <c r="F563" s="378"/>
      <c r="G563" s="378"/>
      <c r="H563" s="378"/>
      <c r="I563" s="378"/>
      <c r="J563" s="378"/>
      <c r="K563" s="378"/>
      <c r="L563" s="378"/>
      <c r="M563" s="378"/>
      <c r="N563" s="378"/>
      <c r="O563" s="378"/>
      <c r="P563" s="378"/>
      <c r="Q563" s="378"/>
      <c r="R563" s="378"/>
      <c r="S563" s="377"/>
      <c r="T563" s="378"/>
      <c r="U563" s="378"/>
      <c r="V563" s="378"/>
      <c r="W563" s="378"/>
      <c r="X563" s="378"/>
      <c r="Y563" s="378"/>
      <c r="Z563" s="378"/>
      <c r="AA563" s="378"/>
      <c r="AB563" s="378"/>
      <c r="AC563" s="378"/>
      <c r="AD563" s="378"/>
      <c r="AE563" s="378"/>
      <c r="AF563" s="378"/>
      <c r="AG563" s="378"/>
      <c r="AH563" s="378"/>
      <c r="AI563" s="378"/>
      <c r="AJ563" s="378"/>
      <c r="AK563" s="378"/>
      <c r="AL563" s="378"/>
    </row>
    <row r="564" spans="2:38" s="9" customFormat="1">
      <c r="B564" s="7"/>
      <c r="E564" s="378"/>
      <c r="F564" s="378"/>
      <c r="G564" s="378"/>
      <c r="H564" s="378"/>
      <c r="I564" s="378"/>
      <c r="J564" s="378"/>
      <c r="K564" s="378"/>
      <c r="L564" s="378"/>
      <c r="M564" s="378"/>
      <c r="N564" s="378"/>
      <c r="O564" s="378"/>
      <c r="P564" s="378"/>
      <c r="Q564" s="378"/>
      <c r="R564" s="378"/>
      <c r="S564" s="377"/>
      <c r="T564" s="378"/>
      <c r="U564" s="378"/>
      <c r="V564" s="378"/>
      <c r="W564" s="378"/>
      <c r="X564" s="378"/>
      <c r="Y564" s="378"/>
      <c r="Z564" s="378"/>
      <c r="AA564" s="378"/>
      <c r="AB564" s="378"/>
      <c r="AC564" s="378"/>
      <c r="AD564" s="378"/>
      <c r="AE564" s="378"/>
      <c r="AF564" s="378"/>
      <c r="AG564" s="378"/>
      <c r="AH564" s="378"/>
      <c r="AI564" s="378"/>
      <c r="AJ564" s="378"/>
      <c r="AK564" s="378"/>
      <c r="AL564" s="378"/>
    </row>
    <row r="565" spans="2:38" s="9" customFormat="1">
      <c r="B565" s="7"/>
      <c r="E565" s="378"/>
      <c r="F565" s="378"/>
      <c r="G565" s="378"/>
      <c r="H565" s="378"/>
      <c r="I565" s="378"/>
      <c r="J565" s="378"/>
      <c r="K565" s="378"/>
      <c r="L565" s="378"/>
      <c r="M565" s="378"/>
      <c r="N565" s="378"/>
      <c r="O565" s="378"/>
      <c r="P565" s="378"/>
      <c r="Q565" s="378"/>
      <c r="R565" s="378"/>
      <c r="S565" s="377"/>
      <c r="T565" s="378"/>
      <c r="U565" s="378"/>
      <c r="V565" s="378"/>
      <c r="W565" s="378"/>
      <c r="X565" s="378"/>
      <c r="Y565" s="378"/>
      <c r="Z565" s="378"/>
      <c r="AA565" s="378"/>
      <c r="AB565" s="378"/>
      <c r="AC565" s="378"/>
      <c r="AD565" s="378"/>
      <c r="AE565" s="378"/>
      <c r="AF565" s="378"/>
      <c r="AG565" s="378"/>
      <c r="AH565" s="378"/>
      <c r="AI565" s="378"/>
      <c r="AJ565" s="378"/>
      <c r="AK565" s="378"/>
      <c r="AL565" s="378"/>
    </row>
    <row r="566" spans="2:38" s="9" customFormat="1">
      <c r="B566" s="7"/>
      <c r="E566" s="378"/>
      <c r="F566" s="378"/>
      <c r="G566" s="378"/>
      <c r="H566" s="378"/>
      <c r="I566" s="378"/>
      <c r="J566" s="378"/>
      <c r="K566" s="378"/>
      <c r="L566" s="378"/>
      <c r="M566" s="378"/>
      <c r="N566" s="378"/>
      <c r="O566" s="378"/>
      <c r="P566" s="378"/>
      <c r="Q566" s="378"/>
      <c r="R566" s="378"/>
      <c r="S566" s="377"/>
      <c r="T566" s="378"/>
      <c r="U566" s="378"/>
      <c r="V566" s="378"/>
      <c r="W566" s="378"/>
      <c r="X566" s="378"/>
      <c r="Y566" s="378"/>
      <c r="Z566" s="378"/>
      <c r="AA566" s="378"/>
      <c r="AB566" s="378"/>
      <c r="AC566" s="378"/>
      <c r="AD566" s="378"/>
      <c r="AE566" s="378"/>
      <c r="AF566" s="378"/>
      <c r="AG566" s="378"/>
      <c r="AH566" s="378"/>
      <c r="AI566" s="378"/>
      <c r="AJ566" s="378"/>
      <c r="AK566" s="378"/>
      <c r="AL566" s="378"/>
    </row>
    <row r="567" spans="2:38" s="9" customFormat="1">
      <c r="B567" s="7"/>
      <c r="E567" s="378"/>
      <c r="F567" s="378"/>
      <c r="G567" s="378"/>
      <c r="H567" s="378"/>
      <c r="I567" s="378"/>
      <c r="J567" s="378"/>
      <c r="K567" s="378"/>
      <c r="L567" s="378"/>
      <c r="M567" s="378"/>
      <c r="N567" s="378"/>
      <c r="O567" s="378"/>
      <c r="P567" s="378"/>
      <c r="Q567" s="378"/>
      <c r="R567" s="378"/>
      <c r="S567" s="377"/>
      <c r="T567" s="378"/>
      <c r="U567" s="378"/>
      <c r="V567" s="378"/>
      <c r="W567" s="378"/>
      <c r="X567" s="378"/>
      <c r="Y567" s="378"/>
      <c r="Z567" s="378"/>
      <c r="AA567" s="378"/>
      <c r="AB567" s="378"/>
      <c r="AC567" s="378"/>
      <c r="AD567" s="378"/>
      <c r="AE567" s="378"/>
      <c r="AF567" s="378"/>
      <c r="AG567" s="378"/>
      <c r="AH567" s="378"/>
      <c r="AI567" s="378"/>
      <c r="AJ567" s="378"/>
      <c r="AK567" s="378"/>
      <c r="AL567" s="378"/>
    </row>
    <row r="568" spans="2:38" s="9" customFormat="1">
      <c r="B568" s="7"/>
      <c r="E568" s="378"/>
      <c r="F568" s="378"/>
      <c r="G568" s="378"/>
      <c r="H568" s="378"/>
      <c r="I568" s="378"/>
      <c r="J568" s="378"/>
      <c r="K568" s="378"/>
      <c r="L568" s="378"/>
      <c r="M568" s="378"/>
      <c r="N568" s="378"/>
      <c r="O568" s="378"/>
      <c r="P568" s="378"/>
      <c r="Q568" s="378"/>
      <c r="R568" s="378"/>
      <c r="S568" s="377"/>
      <c r="T568" s="378"/>
      <c r="U568" s="378"/>
      <c r="V568" s="378"/>
      <c r="W568" s="378"/>
      <c r="X568" s="378"/>
      <c r="Y568" s="378"/>
      <c r="Z568" s="378"/>
      <c r="AA568" s="378"/>
      <c r="AB568" s="378"/>
      <c r="AC568" s="378"/>
      <c r="AD568" s="378"/>
      <c r="AE568" s="378"/>
      <c r="AF568" s="378"/>
      <c r="AG568" s="378"/>
      <c r="AH568" s="378"/>
      <c r="AI568" s="378"/>
      <c r="AJ568" s="378"/>
      <c r="AK568" s="378"/>
      <c r="AL568" s="378"/>
    </row>
    <row r="569" spans="2:38" s="9" customFormat="1">
      <c r="B569" s="7"/>
      <c r="E569" s="378"/>
      <c r="F569" s="378"/>
      <c r="G569" s="378"/>
      <c r="H569" s="378"/>
      <c r="I569" s="378"/>
      <c r="J569" s="378"/>
      <c r="K569" s="378"/>
      <c r="L569" s="378"/>
      <c r="M569" s="378"/>
      <c r="N569" s="378"/>
      <c r="O569" s="378"/>
      <c r="P569" s="378"/>
      <c r="Q569" s="378"/>
      <c r="R569" s="378"/>
      <c r="S569" s="377"/>
      <c r="T569" s="378"/>
      <c r="U569" s="378"/>
      <c r="V569" s="378"/>
      <c r="W569" s="378"/>
      <c r="X569" s="378"/>
      <c r="Y569" s="378"/>
      <c r="Z569" s="378"/>
      <c r="AA569" s="378"/>
      <c r="AB569" s="378"/>
      <c r="AC569" s="378"/>
      <c r="AD569" s="378"/>
      <c r="AE569" s="378"/>
      <c r="AF569" s="378"/>
      <c r="AG569" s="378"/>
      <c r="AH569" s="378"/>
      <c r="AI569" s="378"/>
      <c r="AJ569" s="378"/>
      <c r="AK569" s="378"/>
      <c r="AL569" s="378"/>
    </row>
    <row r="570" spans="2:38" s="9" customFormat="1">
      <c r="B570" s="7"/>
      <c r="E570" s="378"/>
      <c r="F570" s="378"/>
      <c r="G570" s="378"/>
      <c r="H570" s="378"/>
      <c r="I570" s="378"/>
      <c r="J570" s="378"/>
      <c r="K570" s="378"/>
      <c r="L570" s="378"/>
      <c r="M570" s="378"/>
      <c r="N570" s="378"/>
      <c r="O570" s="378"/>
      <c r="P570" s="378"/>
      <c r="Q570" s="378"/>
      <c r="R570" s="378"/>
      <c r="S570" s="377"/>
      <c r="T570" s="378"/>
      <c r="U570" s="378"/>
      <c r="V570" s="378"/>
      <c r="W570" s="378"/>
      <c r="X570" s="378"/>
      <c r="Y570" s="378"/>
      <c r="Z570" s="378"/>
      <c r="AA570" s="378"/>
      <c r="AB570" s="378"/>
      <c r="AC570" s="378"/>
      <c r="AD570" s="378"/>
      <c r="AE570" s="378"/>
      <c r="AF570" s="378"/>
      <c r="AG570" s="378"/>
      <c r="AH570" s="378"/>
      <c r="AI570" s="378"/>
      <c r="AJ570" s="378"/>
      <c r="AK570" s="378"/>
      <c r="AL570" s="378"/>
    </row>
    <row r="571" spans="2:38" s="9" customFormat="1">
      <c r="B571" s="7"/>
      <c r="E571" s="378"/>
      <c r="F571" s="378"/>
      <c r="G571" s="378"/>
      <c r="H571" s="378"/>
      <c r="I571" s="378"/>
      <c r="J571" s="378"/>
      <c r="K571" s="378"/>
      <c r="L571" s="378"/>
      <c r="M571" s="378"/>
      <c r="N571" s="378"/>
      <c r="O571" s="378"/>
      <c r="P571" s="378"/>
      <c r="Q571" s="378"/>
      <c r="R571" s="378"/>
      <c r="S571" s="377"/>
      <c r="T571" s="378"/>
      <c r="U571" s="378"/>
      <c r="V571" s="378"/>
      <c r="W571" s="378"/>
      <c r="X571" s="378"/>
      <c r="Y571" s="378"/>
      <c r="Z571" s="378"/>
      <c r="AA571" s="378"/>
      <c r="AB571" s="378"/>
      <c r="AC571" s="378"/>
      <c r="AD571" s="378"/>
      <c r="AE571" s="378"/>
      <c r="AF571" s="378"/>
      <c r="AG571" s="378"/>
      <c r="AH571" s="378"/>
      <c r="AI571" s="378"/>
      <c r="AJ571" s="378"/>
      <c r="AK571" s="378"/>
      <c r="AL571" s="378"/>
    </row>
    <row r="572" spans="2:38" s="9" customFormat="1">
      <c r="B572" s="7"/>
      <c r="E572" s="378"/>
      <c r="F572" s="378"/>
      <c r="G572" s="378"/>
      <c r="H572" s="378"/>
      <c r="I572" s="378"/>
      <c r="J572" s="378"/>
      <c r="K572" s="378"/>
      <c r="L572" s="378"/>
      <c r="M572" s="378"/>
      <c r="N572" s="378"/>
      <c r="O572" s="378"/>
      <c r="P572" s="378"/>
      <c r="Q572" s="378"/>
      <c r="R572" s="378"/>
      <c r="S572" s="377"/>
      <c r="T572" s="378"/>
      <c r="U572" s="378"/>
      <c r="V572" s="378"/>
      <c r="W572" s="378"/>
      <c r="X572" s="378"/>
      <c r="Y572" s="378"/>
      <c r="Z572" s="378"/>
      <c r="AA572" s="378"/>
      <c r="AB572" s="378"/>
      <c r="AC572" s="378"/>
      <c r="AD572" s="378"/>
      <c r="AE572" s="378"/>
      <c r="AF572" s="378"/>
      <c r="AG572" s="378"/>
      <c r="AH572" s="378"/>
      <c r="AI572" s="378"/>
      <c r="AJ572" s="378"/>
      <c r="AK572" s="378"/>
      <c r="AL572" s="378"/>
    </row>
    <row r="573" spans="2:38" s="9" customFormat="1">
      <c r="B573" s="7"/>
      <c r="E573" s="378"/>
      <c r="F573" s="378"/>
      <c r="G573" s="378"/>
      <c r="H573" s="378"/>
      <c r="I573" s="378"/>
      <c r="J573" s="378"/>
      <c r="K573" s="378"/>
      <c r="L573" s="378"/>
      <c r="M573" s="378"/>
      <c r="N573" s="378"/>
      <c r="O573" s="378"/>
      <c r="P573" s="378"/>
      <c r="Q573" s="378"/>
      <c r="R573" s="378"/>
      <c r="S573" s="377"/>
      <c r="T573" s="378"/>
      <c r="U573" s="378"/>
      <c r="V573" s="378"/>
      <c r="W573" s="378"/>
      <c r="X573" s="378"/>
      <c r="Y573" s="378"/>
      <c r="Z573" s="378"/>
      <c r="AA573" s="378"/>
      <c r="AB573" s="378"/>
      <c r="AC573" s="378"/>
      <c r="AD573" s="378"/>
      <c r="AE573" s="378"/>
      <c r="AF573" s="378"/>
      <c r="AG573" s="378"/>
      <c r="AH573" s="378"/>
      <c r="AI573" s="378"/>
      <c r="AJ573" s="378"/>
      <c r="AK573" s="378"/>
      <c r="AL573" s="378"/>
    </row>
    <row r="574" spans="2:38" s="9" customFormat="1">
      <c r="B574" s="7"/>
      <c r="E574" s="378"/>
      <c r="F574" s="378"/>
      <c r="G574" s="378"/>
      <c r="H574" s="378"/>
      <c r="I574" s="378"/>
      <c r="J574" s="378"/>
      <c r="K574" s="378"/>
      <c r="L574" s="378"/>
      <c r="M574" s="378"/>
      <c r="N574" s="378"/>
      <c r="O574" s="378"/>
      <c r="P574" s="378"/>
      <c r="Q574" s="378"/>
      <c r="R574" s="378"/>
      <c r="S574" s="377"/>
      <c r="T574" s="378"/>
      <c r="U574" s="378"/>
      <c r="V574" s="378"/>
      <c r="W574" s="378"/>
      <c r="X574" s="378"/>
      <c r="Y574" s="378"/>
      <c r="Z574" s="378"/>
      <c r="AA574" s="378"/>
      <c r="AB574" s="378"/>
      <c r="AC574" s="378"/>
      <c r="AD574" s="378"/>
      <c r="AE574" s="378"/>
      <c r="AF574" s="378"/>
      <c r="AG574" s="378"/>
      <c r="AH574" s="378"/>
      <c r="AI574" s="378"/>
      <c r="AJ574" s="378"/>
      <c r="AK574" s="378"/>
      <c r="AL574" s="378"/>
    </row>
    <row r="575" spans="2:38" s="9" customFormat="1">
      <c r="B575" s="7"/>
      <c r="E575" s="378"/>
      <c r="F575" s="378"/>
      <c r="G575" s="378"/>
      <c r="H575" s="378"/>
      <c r="I575" s="378"/>
      <c r="J575" s="378"/>
      <c r="K575" s="378"/>
      <c r="L575" s="378"/>
      <c r="M575" s="378"/>
      <c r="N575" s="378"/>
      <c r="O575" s="378"/>
      <c r="P575" s="378"/>
      <c r="Q575" s="378"/>
      <c r="R575" s="378"/>
      <c r="S575" s="377"/>
      <c r="T575" s="378"/>
      <c r="U575" s="378"/>
      <c r="V575" s="378"/>
      <c r="W575" s="378"/>
      <c r="X575" s="378"/>
      <c r="Y575" s="378"/>
      <c r="Z575" s="378"/>
      <c r="AA575" s="378"/>
      <c r="AB575" s="378"/>
      <c r="AC575" s="378"/>
      <c r="AD575" s="378"/>
      <c r="AE575" s="378"/>
      <c r="AF575" s="378"/>
      <c r="AG575" s="378"/>
      <c r="AH575" s="378"/>
      <c r="AI575" s="378"/>
      <c r="AJ575" s="378"/>
      <c r="AK575" s="378"/>
      <c r="AL575" s="378"/>
    </row>
    <row r="576" spans="2:38" s="9" customFormat="1">
      <c r="B576" s="7"/>
      <c r="E576" s="378"/>
      <c r="F576" s="378"/>
      <c r="G576" s="378"/>
      <c r="H576" s="378"/>
      <c r="I576" s="378"/>
      <c r="J576" s="378"/>
      <c r="K576" s="378"/>
      <c r="L576" s="378"/>
      <c r="M576" s="378"/>
      <c r="N576" s="378"/>
      <c r="O576" s="378"/>
      <c r="P576" s="378"/>
      <c r="Q576" s="378"/>
      <c r="R576" s="378"/>
      <c r="S576" s="377"/>
      <c r="T576" s="378"/>
      <c r="U576" s="378"/>
      <c r="V576" s="378"/>
      <c r="W576" s="378"/>
      <c r="X576" s="378"/>
      <c r="Y576" s="378"/>
      <c r="Z576" s="378"/>
      <c r="AA576" s="378"/>
      <c r="AB576" s="378"/>
      <c r="AC576" s="378"/>
      <c r="AD576" s="378"/>
      <c r="AE576" s="378"/>
      <c r="AF576" s="378"/>
      <c r="AG576" s="378"/>
      <c r="AH576" s="378"/>
      <c r="AI576" s="378"/>
      <c r="AJ576" s="378"/>
      <c r="AK576" s="378"/>
      <c r="AL576" s="378"/>
    </row>
    <row r="577" spans="2:38" s="9" customFormat="1">
      <c r="B577" s="7"/>
      <c r="E577" s="378"/>
      <c r="F577" s="378"/>
      <c r="G577" s="378"/>
      <c r="H577" s="378"/>
      <c r="I577" s="378"/>
      <c r="J577" s="378"/>
      <c r="K577" s="378"/>
      <c r="L577" s="378"/>
      <c r="M577" s="378"/>
      <c r="N577" s="378"/>
      <c r="O577" s="378"/>
      <c r="P577" s="378"/>
      <c r="Q577" s="378"/>
      <c r="R577" s="378"/>
      <c r="S577" s="377"/>
      <c r="T577" s="378"/>
      <c r="U577" s="378"/>
      <c r="V577" s="378"/>
      <c r="W577" s="378"/>
      <c r="X577" s="378"/>
      <c r="Y577" s="378"/>
      <c r="Z577" s="378"/>
      <c r="AA577" s="378"/>
      <c r="AB577" s="378"/>
      <c r="AC577" s="378"/>
      <c r="AD577" s="378"/>
      <c r="AE577" s="378"/>
      <c r="AF577" s="378"/>
      <c r="AG577" s="378"/>
      <c r="AH577" s="378"/>
      <c r="AI577" s="378"/>
      <c r="AJ577" s="378"/>
      <c r="AK577" s="378"/>
      <c r="AL577" s="378"/>
    </row>
    <row r="578" spans="2:38" s="9" customFormat="1">
      <c r="B578" s="7"/>
      <c r="E578" s="378"/>
      <c r="F578" s="378"/>
      <c r="G578" s="378"/>
      <c r="H578" s="378"/>
      <c r="I578" s="378"/>
      <c r="J578" s="378"/>
      <c r="K578" s="378"/>
      <c r="L578" s="378"/>
      <c r="M578" s="378"/>
      <c r="N578" s="378"/>
      <c r="O578" s="378"/>
      <c r="P578" s="378"/>
      <c r="Q578" s="378"/>
      <c r="R578" s="378"/>
      <c r="S578" s="377"/>
      <c r="T578" s="378"/>
      <c r="U578" s="378"/>
      <c r="V578" s="378"/>
      <c r="W578" s="378"/>
      <c r="X578" s="378"/>
      <c r="Y578" s="378"/>
      <c r="Z578" s="378"/>
      <c r="AA578" s="378"/>
      <c r="AB578" s="378"/>
      <c r="AC578" s="378"/>
      <c r="AD578" s="378"/>
      <c r="AE578" s="378"/>
      <c r="AF578" s="378"/>
      <c r="AG578" s="378"/>
      <c r="AH578" s="378"/>
      <c r="AI578" s="378"/>
      <c r="AJ578" s="378"/>
      <c r="AK578" s="378"/>
      <c r="AL578" s="378"/>
    </row>
    <row r="579" spans="2:38" s="9" customFormat="1">
      <c r="B579" s="7"/>
      <c r="E579" s="378"/>
      <c r="F579" s="378"/>
      <c r="G579" s="378"/>
      <c r="H579" s="378"/>
      <c r="I579" s="378"/>
      <c r="J579" s="378"/>
      <c r="K579" s="378"/>
      <c r="L579" s="378"/>
      <c r="M579" s="378"/>
      <c r="N579" s="378"/>
      <c r="O579" s="378"/>
      <c r="P579" s="378"/>
      <c r="Q579" s="378"/>
      <c r="R579" s="378"/>
      <c r="S579" s="377"/>
      <c r="T579" s="378"/>
      <c r="U579" s="378"/>
      <c r="V579" s="378"/>
      <c r="W579" s="378"/>
      <c r="X579" s="378"/>
      <c r="Y579" s="378"/>
      <c r="Z579" s="378"/>
      <c r="AA579" s="378"/>
      <c r="AB579" s="378"/>
      <c r="AC579" s="378"/>
      <c r="AD579" s="378"/>
      <c r="AE579" s="378"/>
      <c r="AF579" s="378"/>
      <c r="AG579" s="378"/>
      <c r="AH579" s="378"/>
      <c r="AI579" s="378"/>
      <c r="AJ579" s="378"/>
      <c r="AK579" s="378"/>
      <c r="AL579" s="378"/>
    </row>
    <row r="580" spans="2:38" s="9" customFormat="1">
      <c r="B580" s="7"/>
      <c r="E580" s="378"/>
      <c r="F580" s="378"/>
      <c r="G580" s="378"/>
      <c r="H580" s="378"/>
      <c r="I580" s="378"/>
      <c r="J580" s="378"/>
      <c r="K580" s="378"/>
      <c r="L580" s="378"/>
      <c r="M580" s="378"/>
      <c r="N580" s="378"/>
      <c r="O580" s="378"/>
      <c r="P580" s="378"/>
      <c r="Q580" s="378"/>
      <c r="R580" s="378"/>
      <c r="S580" s="377"/>
      <c r="T580" s="378"/>
      <c r="U580" s="378"/>
      <c r="V580" s="378"/>
      <c r="W580" s="378"/>
      <c r="X580" s="378"/>
      <c r="Y580" s="378"/>
      <c r="Z580" s="378"/>
      <c r="AA580" s="378"/>
      <c r="AB580" s="378"/>
      <c r="AC580" s="378"/>
      <c r="AD580" s="378"/>
      <c r="AE580" s="378"/>
      <c r="AF580" s="378"/>
      <c r="AG580" s="378"/>
      <c r="AH580" s="378"/>
      <c r="AI580" s="378"/>
      <c r="AJ580" s="378"/>
      <c r="AK580" s="378"/>
      <c r="AL580" s="378"/>
    </row>
    <row r="581" spans="2:38" s="9" customFormat="1">
      <c r="B581" s="7"/>
      <c r="E581" s="378"/>
      <c r="F581" s="378"/>
      <c r="G581" s="378"/>
      <c r="H581" s="378"/>
      <c r="I581" s="378"/>
      <c r="J581" s="378"/>
      <c r="K581" s="378"/>
      <c r="L581" s="378"/>
      <c r="M581" s="378"/>
      <c r="N581" s="378"/>
      <c r="O581" s="378"/>
      <c r="P581" s="378"/>
      <c r="Q581" s="378"/>
      <c r="R581" s="378"/>
      <c r="S581" s="377"/>
      <c r="T581" s="378"/>
      <c r="U581" s="378"/>
      <c r="V581" s="378"/>
      <c r="W581" s="378"/>
      <c r="X581" s="378"/>
      <c r="Y581" s="378"/>
      <c r="Z581" s="378"/>
      <c r="AA581" s="378"/>
      <c r="AB581" s="378"/>
      <c r="AC581" s="378"/>
      <c r="AD581" s="378"/>
      <c r="AE581" s="378"/>
      <c r="AF581" s="378"/>
      <c r="AG581" s="378"/>
      <c r="AH581" s="378"/>
      <c r="AI581" s="378"/>
      <c r="AJ581" s="378"/>
      <c r="AK581" s="378"/>
      <c r="AL581" s="378"/>
    </row>
    <row r="582" spans="2:38" s="9" customFormat="1">
      <c r="B582" s="7"/>
      <c r="E582" s="378"/>
      <c r="F582" s="378"/>
      <c r="G582" s="378"/>
      <c r="H582" s="378"/>
      <c r="I582" s="378"/>
      <c r="J582" s="378"/>
      <c r="K582" s="378"/>
      <c r="L582" s="378"/>
      <c r="M582" s="378"/>
      <c r="N582" s="378"/>
      <c r="O582" s="378"/>
      <c r="P582" s="378"/>
      <c r="Q582" s="378"/>
      <c r="R582" s="378"/>
      <c r="S582" s="377"/>
      <c r="T582" s="378"/>
      <c r="U582" s="378"/>
      <c r="V582" s="378"/>
      <c r="W582" s="378"/>
      <c r="X582" s="378"/>
      <c r="Y582" s="378"/>
      <c r="Z582" s="378"/>
      <c r="AA582" s="378"/>
      <c r="AB582" s="378"/>
      <c r="AC582" s="378"/>
      <c r="AD582" s="378"/>
      <c r="AE582" s="378"/>
      <c r="AF582" s="378"/>
      <c r="AG582" s="378"/>
      <c r="AH582" s="378"/>
      <c r="AI582" s="378"/>
      <c r="AJ582" s="378"/>
      <c r="AK582" s="378"/>
      <c r="AL582" s="378"/>
    </row>
    <row r="583" spans="2:38" s="9" customFormat="1">
      <c r="B583" s="7"/>
      <c r="E583" s="378"/>
      <c r="F583" s="378"/>
      <c r="G583" s="378"/>
      <c r="H583" s="378"/>
      <c r="I583" s="378"/>
      <c r="J583" s="378"/>
      <c r="K583" s="378"/>
      <c r="L583" s="378"/>
      <c r="M583" s="378"/>
      <c r="N583" s="378"/>
      <c r="O583" s="378"/>
      <c r="P583" s="378"/>
      <c r="Q583" s="378"/>
      <c r="R583" s="378"/>
      <c r="S583" s="377"/>
      <c r="T583" s="378"/>
      <c r="U583" s="378"/>
      <c r="V583" s="378"/>
      <c r="W583" s="378"/>
      <c r="X583" s="378"/>
      <c r="Y583" s="378"/>
      <c r="Z583" s="378"/>
      <c r="AA583" s="378"/>
      <c r="AB583" s="378"/>
      <c r="AC583" s="378"/>
      <c r="AD583" s="378"/>
      <c r="AE583" s="378"/>
      <c r="AF583" s="378"/>
      <c r="AG583" s="378"/>
      <c r="AH583" s="378"/>
      <c r="AI583" s="378"/>
      <c r="AJ583" s="378"/>
      <c r="AK583" s="378"/>
      <c r="AL583" s="378"/>
    </row>
    <row r="584" spans="2:38" s="9" customFormat="1">
      <c r="B584" s="7"/>
      <c r="E584" s="378"/>
      <c r="F584" s="378"/>
      <c r="G584" s="378"/>
      <c r="H584" s="378"/>
      <c r="I584" s="378"/>
      <c r="J584" s="378"/>
      <c r="K584" s="378"/>
      <c r="L584" s="378"/>
      <c r="M584" s="378"/>
      <c r="N584" s="378"/>
      <c r="O584" s="378"/>
      <c r="P584" s="378"/>
      <c r="Q584" s="378"/>
      <c r="R584" s="378"/>
      <c r="S584" s="377"/>
      <c r="T584" s="378"/>
      <c r="U584" s="378"/>
      <c r="V584" s="378"/>
      <c r="W584" s="378"/>
      <c r="X584" s="378"/>
      <c r="Y584" s="378"/>
      <c r="Z584" s="378"/>
      <c r="AA584" s="378"/>
      <c r="AB584" s="378"/>
      <c r="AC584" s="378"/>
      <c r="AD584" s="378"/>
      <c r="AE584" s="378"/>
      <c r="AF584" s="378"/>
      <c r="AG584" s="378"/>
      <c r="AH584" s="378"/>
      <c r="AI584" s="378"/>
      <c r="AJ584" s="378"/>
      <c r="AK584" s="378"/>
      <c r="AL584" s="378"/>
    </row>
    <row r="585" spans="2:38" s="9" customFormat="1">
      <c r="B585" s="7"/>
      <c r="E585" s="378"/>
      <c r="F585" s="378"/>
      <c r="G585" s="378"/>
      <c r="H585" s="378"/>
      <c r="I585" s="378"/>
      <c r="J585" s="378"/>
      <c r="K585" s="378"/>
      <c r="L585" s="378"/>
      <c r="M585" s="378"/>
      <c r="N585" s="378"/>
      <c r="O585" s="378"/>
      <c r="P585" s="378"/>
      <c r="Q585" s="378"/>
      <c r="R585" s="378"/>
      <c r="S585" s="377"/>
      <c r="T585" s="378"/>
      <c r="U585" s="378"/>
      <c r="V585" s="378"/>
      <c r="W585" s="378"/>
      <c r="X585" s="378"/>
      <c r="Y585" s="378"/>
      <c r="Z585" s="378"/>
      <c r="AA585" s="378"/>
      <c r="AB585" s="378"/>
      <c r="AC585" s="378"/>
      <c r="AD585" s="378"/>
      <c r="AE585" s="378"/>
      <c r="AF585" s="378"/>
      <c r="AG585" s="378"/>
      <c r="AH585" s="378"/>
      <c r="AI585" s="378"/>
      <c r="AJ585" s="378"/>
      <c r="AK585" s="378"/>
      <c r="AL585" s="378"/>
    </row>
    <row r="586" spans="2:38" s="9" customFormat="1">
      <c r="B586" s="7"/>
      <c r="E586" s="378"/>
      <c r="F586" s="378"/>
      <c r="G586" s="378"/>
      <c r="H586" s="378"/>
      <c r="I586" s="378"/>
      <c r="J586" s="378"/>
      <c r="K586" s="378"/>
      <c r="L586" s="378"/>
      <c r="M586" s="378"/>
      <c r="N586" s="378"/>
      <c r="O586" s="378"/>
      <c r="P586" s="378"/>
      <c r="Q586" s="378"/>
      <c r="R586" s="378"/>
      <c r="S586" s="377"/>
      <c r="T586" s="378"/>
      <c r="U586" s="378"/>
      <c r="V586" s="378"/>
      <c r="W586" s="378"/>
      <c r="X586" s="378"/>
      <c r="Y586" s="378"/>
      <c r="Z586" s="378"/>
      <c r="AA586" s="378"/>
      <c r="AB586" s="378"/>
      <c r="AC586" s="378"/>
      <c r="AD586" s="378"/>
      <c r="AE586" s="378"/>
      <c r="AF586" s="378"/>
      <c r="AG586" s="378"/>
      <c r="AH586" s="378"/>
      <c r="AI586" s="378"/>
      <c r="AJ586" s="378"/>
      <c r="AK586" s="378"/>
      <c r="AL586" s="378"/>
    </row>
    <row r="587" spans="2:38" s="9" customFormat="1">
      <c r="B587" s="7"/>
      <c r="E587" s="378"/>
      <c r="F587" s="378"/>
      <c r="G587" s="378"/>
      <c r="H587" s="378"/>
      <c r="I587" s="378"/>
      <c r="J587" s="378"/>
      <c r="K587" s="378"/>
      <c r="L587" s="378"/>
      <c r="M587" s="378"/>
      <c r="N587" s="378"/>
      <c r="O587" s="378"/>
      <c r="P587" s="378"/>
      <c r="Q587" s="378"/>
      <c r="R587" s="378"/>
      <c r="S587" s="377"/>
      <c r="T587" s="378"/>
      <c r="U587" s="378"/>
      <c r="V587" s="378"/>
      <c r="W587" s="378"/>
      <c r="X587" s="378"/>
      <c r="Y587" s="378"/>
      <c r="Z587" s="378"/>
      <c r="AA587" s="378"/>
      <c r="AB587" s="378"/>
      <c r="AC587" s="378"/>
      <c r="AD587" s="378"/>
      <c r="AE587" s="378"/>
      <c r="AF587" s="378"/>
      <c r="AG587" s="378"/>
      <c r="AH587" s="378"/>
      <c r="AI587" s="378"/>
      <c r="AJ587" s="378"/>
      <c r="AK587" s="378"/>
      <c r="AL587" s="378"/>
    </row>
    <row r="588" spans="2:38" s="9" customFormat="1">
      <c r="B588" s="7"/>
      <c r="E588" s="378"/>
      <c r="F588" s="378"/>
      <c r="G588" s="378"/>
      <c r="H588" s="378"/>
      <c r="I588" s="378"/>
      <c r="J588" s="378"/>
      <c r="K588" s="378"/>
      <c r="L588" s="378"/>
      <c r="M588" s="378"/>
      <c r="N588" s="378"/>
      <c r="O588" s="378"/>
      <c r="P588" s="378"/>
      <c r="Q588" s="378"/>
      <c r="R588" s="378"/>
      <c r="S588" s="377"/>
      <c r="T588" s="378"/>
      <c r="U588" s="378"/>
      <c r="V588" s="378"/>
      <c r="W588" s="378"/>
      <c r="X588" s="378"/>
      <c r="Y588" s="378"/>
      <c r="Z588" s="378"/>
      <c r="AA588" s="378"/>
      <c r="AB588" s="378"/>
      <c r="AC588" s="378"/>
      <c r="AD588" s="378"/>
      <c r="AE588" s="378"/>
      <c r="AF588" s="378"/>
      <c r="AG588" s="378"/>
      <c r="AH588" s="378"/>
      <c r="AI588" s="378"/>
      <c r="AJ588" s="378"/>
      <c r="AK588" s="378"/>
      <c r="AL588" s="378"/>
    </row>
    <row r="589" spans="2:38" s="9" customFormat="1">
      <c r="B589" s="7"/>
      <c r="E589" s="378"/>
      <c r="F589" s="378"/>
      <c r="G589" s="378"/>
      <c r="H589" s="378"/>
      <c r="I589" s="378"/>
      <c r="J589" s="378"/>
      <c r="K589" s="378"/>
      <c r="L589" s="378"/>
      <c r="M589" s="378"/>
      <c r="N589" s="378"/>
      <c r="O589" s="378"/>
      <c r="P589" s="378"/>
      <c r="Q589" s="378"/>
      <c r="R589" s="378"/>
      <c r="S589" s="377"/>
      <c r="T589" s="378"/>
      <c r="U589" s="378"/>
      <c r="V589" s="378"/>
      <c r="W589" s="378"/>
      <c r="X589" s="378"/>
      <c r="Y589" s="378"/>
      <c r="Z589" s="378"/>
      <c r="AA589" s="378"/>
      <c r="AB589" s="378"/>
      <c r="AC589" s="378"/>
      <c r="AD589" s="378"/>
      <c r="AE589" s="378"/>
      <c r="AF589" s="378"/>
      <c r="AG589" s="378"/>
      <c r="AH589" s="378"/>
      <c r="AI589" s="378"/>
      <c r="AJ589" s="378"/>
      <c r="AK589" s="378"/>
      <c r="AL589" s="378"/>
    </row>
    <row r="590" spans="2:38" s="9" customFormat="1">
      <c r="B590" s="7"/>
      <c r="E590" s="378"/>
      <c r="F590" s="378"/>
      <c r="G590" s="378"/>
      <c r="H590" s="378"/>
      <c r="I590" s="378"/>
      <c r="J590" s="378"/>
      <c r="K590" s="378"/>
      <c r="L590" s="378"/>
      <c r="M590" s="378"/>
      <c r="N590" s="378"/>
      <c r="O590" s="378"/>
      <c r="P590" s="378"/>
      <c r="Q590" s="378"/>
      <c r="R590" s="378"/>
      <c r="S590" s="377"/>
      <c r="T590" s="378"/>
      <c r="U590" s="378"/>
      <c r="V590" s="378"/>
      <c r="W590" s="378"/>
      <c r="X590" s="378"/>
      <c r="Y590" s="378"/>
      <c r="Z590" s="378"/>
      <c r="AA590" s="378"/>
      <c r="AB590" s="378"/>
      <c r="AC590" s="378"/>
      <c r="AD590" s="378"/>
      <c r="AE590" s="378"/>
      <c r="AF590" s="378"/>
      <c r="AG590" s="378"/>
      <c r="AH590" s="378"/>
      <c r="AI590" s="378"/>
      <c r="AJ590" s="378"/>
      <c r="AK590" s="378"/>
      <c r="AL590" s="378"/>
    </row>
    <row r="591" spans="2:38" s="9" customFormat="1">
      <c r="B591" s="7"/>
      <c r="E591" s="378"/>
      <c r="F591" s="378"/>
      <c r="G591" s="378"/>
      <c r="H591" s="378"/>
      <c r="I591" s="378"/>
      <c r="J591" s="378"/>
      <c r="K591" s="378"/>
      <c r="L591" s="378"/>
      <c r="M591" s="378"/>
      <c r="N591" s="378"/>
      <c r="O591" s="378"/>
      <c r="P591" s="378"/>
      <c r="Q591" s="378"/>
      <c r="R591" s="378"/>
      <c r="S591" s="377"/>
      <c r="T591" s="378"/>
      <c r="U591" s="378"/>
      <c r="V591" s="378"/>
      <c r="W591" s="378"/>
      <c r="X591" s="378"/>
      <c r="Y591" s="378"/>
      <c r="Z591" s="378"/>
      <c r="AA591" s="378"/>
      <c r="AB591" s="378"/>
      <c r="AC591" s="378"/>
      <c r="AD591" s="378"/>
      <c r="AE591" s="378"/>
      <c r="AF591" s="378"/>
      <c r="AG591" s="378"/>
      <c r="AH591" s="378"/>
      <c r="AI591" s="378"/>
      <c r="AJ591" s="378"/>
      <c r="AK591" s="378"/>
      <c r="AL591" s="378"/>
    </row>
    <row r="592" spans="2:38" s="9" customFormat="1">
      <c r="B592" s="7"/>
      <c r="E592" s="378"/>
      <c r="F592" s="378"/>
      <c r="G592" s="378"/>
      <c r="H592" s="378"/>
      <c r="I592" s="378"/>
      <c r="J592" s="378"/>
      <c r="K592" s="378"/>
      <c r="L592" s="378"/>
      <c r="M592" s="378"/>
      <c r="N592" s="378"/>
      <c r="O592" s="378"/>
      <c r="P592" s="378"/>
      <c r="Q592" s="378"/>
      <c r="R592" s="378"/>
      <c r="S592" s="377"/>
      <c r="T592" s="378"/>
      <c r="U592" s="378"/>
      <c r="V592" s="378"/>
      <c r="W592" s="378"/>
      <c r="X592" s="378"/>
      <c r="Y592" s="378"/>
      <c r="Z592" s="378"/>
      <c r="AA592" s="378"/>
      <c r="AB592" s="378"/>
      <c r="AC592" s="378"/>
      <c r="AD592" s="378"/>
      <c r="AE592" s="378"/>
      <c r="AF592" s="378"/>
      <c r="AG592" s="378"/>
      <c r="AH592" s="378"/>
      <c r="AI592" s="378"/>
      <c r="AJ592" s="378"/>
      <c r="AK592" s="378"/>
      <c r="AL592" s="378"/>
    </row>
    <row r="593" spans="2:38" s="9" customFormat="1">
      <c r="B593" s="7"/>
      <c r="E593" s="378"/>
      <c r="F593" s="378"/>
      <c r="G593" s="378"/>
      <c r="H593" s="378"/>
      <c r="I593" s="378"/>
      <c r="J593" s="378"/>
      <c r="K593" s="378"/>
      <c r="L593" s="378"/>
      <c r="M593" s="378"/>
      <c r="N593" s="378"/>
      <c r="O593" s="378"/>
      <c r="P593" s="378"/>
      <c r="Q593" s="378"/>
      <c r="R593" s="378"/>
      <c r="S593" s="377"/>
      <c r="T593" s="378"/>
      <c r="U593" s="378"/>
      <c r="V593" s="378"/>
      <c r="W593" s="378"/>
      <c r="X593" s="378"/>
      <c r="Y593" s="378"/>
      <c r="Z593" s="378"/>
      <c r="AA593" s="378"/>
      <c r="AB593" s="378"/>
      <c r="AC593" s="378"/>
      <c r="AD593" s="378"/>
      <c r="AE593" s="378"/>
      <c r="AF593" s="378"/>
      <c r="AG593" s="378"/>
      <c r="AH593" s="378"/>
      <c r="AI593" s="378"/>
      <c r="AJ593" s="378"/>
      <c r="AK593" s="378"/>
      <c r="AL593" s="378"/>
    </row>
    <row r="594" spans="2:38" s="9" customFormat="1">
      <c r="B594" s="7"/>
      <c r="E594" s="378"/>
      <c r="F594" s="378"/>
      <c r="G594" s="378"/>
      <c r="H594" s="378"/>
      <c r="I594" s="378"/>
      <c r="J594" s="378"/>
      <c r="K594" s="378"/>
      <c r="L594" s="378"/>
      <c r="M594" s="378"/>
      <c r="N594" s="378"/>
      <c r="O594" s="378"/>
      <c r="P594" s="378"/>
      <c r="Q594" s="378"/>
      <c r="R594" s="378"/>
      <c r="S594" s="377"/>
      <c r="T594" s="378"/>
      <c r="U594" s="378"/>
      <c r="V594" s="378"/>
      <c r="W594" s="378"/>
      <c r="X594" s="378"/>
      <c r="Y594" s="378"/>
      <c r="Z594" s="378"/>
      <c r="AA594" s="378"/>
      <c r="AB594" s="378"/>
      <c r="AC594" s="378"/>
      <c r="AD594" s="378"/>
      <c r="AE594" s="378"/>
      <c r="AF594" s="378"/>
      <c r="AG594" s="378"/>
      <c r="AH594" s="378"/>
      <c r="AI594" s="378"/>
      <c r="AJ594" s="378"/>
      <c r="AK594" s="378"/>
      <c r="AL594" s="378"/>
    </row>
    <row r="595" spans="2:38" s="9" customFormat="1">
      <c r="B595" s="7"/>
      <c r="E595" s="378"/>
      <c r="F595" s="378"/>
      <c r="G595" s="378"/>
      <c r="H595" s="378"/>
      <c r="I595" s="378"/>
      <c r="J595" s="378"/>
      <c r="K595" s="378"/>
      <c r="L595" s="378"/>
      <c r="M595" s="378"/>
      <c r="N595" s="378"/>
      <c r="O595" s="378"/>
      <c r="P595" s="378"/>
      <c r="Q595" s="378"/>
      <c r="R595" s="378"/>
      <c r="S595" s="377"/>
      <c r="T595" s="378"/>
      <c r="U595" s="378"/>
      <c r="V595" s="378"/>
      <c r="W595" s="378"/>
      <c r="X595" s="378"/>
      <c r="Y595" s="378"/>
      <c r="Z595" s="378"/>
      <c r="AA595" s="378"/>
      <c r="AB595" s="378"/>
      <c r="AC595" s="378"/>
      <c r="AD595" s="378"/>
      <c r="AE595" s="378"/>
      <c r="AF595" s="378"/>
      <c r="AG595" s="378"/>
      <c r="AH595" s="378"/>
      <c r="AI595" s="378"/>
      <c r="AJ595" s="378"/>
      <c r="AK595" s="378"/>
      <c r="AL595" s="378"/>
    </row>
    <row r="596" spans="2:38" s="9" customFormat="1">
      <c r="B596" s="7"/>
      <c r="E596" s="378"/>
      <c r="F596" s="378"/>
      <c r="G596" s="378"/>
      <c r="H596" s="378"/>
      <c r="I596" s="378"/>
      <c r="J596" s="378"/>
      <c r="K596" s="378"/>
      <c r="L596" s="378"/>
      <c r="M596" s="378"/>
      <c r="N596" s="378"/>
      <c r="O596" s="378"/>
      <c r="P596" s="378"/>
      <c r="Q596" s="378"/>
      <c r="R596" s="378"/>
      <c r="S596" s="377"/>
      <c r="T596" s="378"/>
      <c r="U596" s="378"/>
      <c r="V596" s="378"/>
      <c r="W596" s="378"/>
      <c r="X596" s="378"/>
      <c r="Y596" s="378"/>
      <c r="Z596" s="378"/>
      <c r="AA596" s="378"/>
      <c r="AB596" s="378"/>
      <c r="AC596" s="378"/>
      <c r="AD596" s="378"/>
      <c r="AE596" s="378"/>
      <c r="AF596" s="378"/>
      <c r="AG596" s="378"/>
      <c r="AH596" s="378"/>
      <c r="AI596" s="378"/>
      <c r="AJ596" s="378"/>
      <c r="AK596" s="378"/>
      <c r="AL596" s="378"/>
    </row>
    <row r="597" spans="2:38" s="9" customFormat="1">
      <c r="B597" s="7"/>
      <c r="E597" s="378"/>
      <c r="F597" s="378"/>
      <c r="G597" s="378"/>
      <c r="H597" s="378"/>
      <c r="I597" s="378"/>
      <c r="J597" s="378"/>
      <c r="K597" s="378"/>
      <c r="L597" s="378"/>
      <c r="M597" s="378"/>
      <c r="N597" s="378"/>
      <c r="O597" s="378"/>
      <c r="P597" s="378"/>
      <c r="Q597" s="378"/>
      <c r="R597" s="378"/>
      <c r="S597" s="377"/>
      <c r="T597" s="378"/>
      <c r="U597" s="378"/>
      <c r="V597" s="378"/>
      <c r="W597" s="378"/>
      <c r="X597" s="378"/>
      <c r="Y597" s="378"/>
      <c r="Z597" s="378"/>
      <c r="AA597" s="378"/>
      <c r="AB597" s="378"/>
      <c r="AC597" s="378"/>
      <c r="AD597" s="378"/>
      <c r="AE597" s="378"/>
      <c r="AF597" s="378"/>
      <c r="AG597" s="378"/>
      <c r="AH597" s="378"/>
      <c r="AI597" s="378"/>
      <c r="AJ597" s="378"/>
      <c r="AK597" s="378"/>
      <c r="AL597" s="378"/>
    </row>
    <row r="598" spans="2:38" s="9" customFormat="1">
      <c r="B598" s="7"/>
      <c r="E598" s="378"/>
      <c r="F598" s="378"/>
      <c r="G598" s="378"/>
      <c r="H598" s="378"/>
      <c r="I598" s="378"/>
      <c r="J598" s="378"/>
      <c r="K598" s="378"/>
      <c r="L598" s="378"/>
      <c r="M598" s="378"/>
      <c r="N598" s="378"/>
      <c r="O598" s="378"/>
      <c r="P598" s="378"/>
      <c r="Q598" s="378"/>
      <c r="R598" s="378"/>
      <c r="S598" s="377"/>
      <c r="T598" s="378"/>
      <c r="U598" s="378"/>
      <c r="V598" s="378"/>
      <c r="W598" s="378"/>
      <c r="X598" s="378"/>
      <c r="Y598" s="378"/>
      <c r="Z598" s="378"/>
      <c r="AA598" s="378"/>
      <c r="AB598" s="378"/>
      <c r="AC598" s="378"/>
      <c r="AD598" s="378"/>
      <c r="AE598" s="378"/>
      <c r="AF598" s="378"/>
      <c r="AG598" s="378"/>
      <c r="AH598" s="378"/>
      <c r="AI598" s="378"/>
      <c r="AJ598" s="378"/>
      <c r="AK598" s="378"/>
      <c r="AL598" s="378"/>
    </row>
    <row r="599" spans="2:38" s="9" customFormat="1">
      <c r="B599" s="7"/>
      <c r="E599" s="378"/>
      <c r="F599" s="378"/>
      <c r="G599" s="378"/>
      <c r="H599" s="378"/>
      <c r="I599" s="378"/>
      <c r="J599" s="378"/>
      <c r="K599" s="378"/>
      <c r="L599" s="378"/>
      <c r="M599" s="378"/>
      <c r="N599" s="378"/>
      <c r="O599" s="378"/>
      <c r="P599" s="378"/>
      <c r="Q599" s="378"/>
      <c r="R599" s="378"/>
      <c r="S599" s="377"/>
      <c r="T599" s="378"/>
      <c r="U599" s="378"/>
      <c r="V599" s="378"/>
      <c r="W599" s="378"/>
      <c r="X599" s="378"/>
      <c r="Y599" s="378"/>
      <c r="Z599" s="378"/>
      <c r="AA599" s="378"/>
      <c r="AB599" s="378"/>
      <c r="AC599" s="378"/>
      <c r="AD599" s="378"/>
      <c r="AE599" s="378"/>
      <c r="AF599" s="378"/>
      <c r="AG599" s="378"/>
      <c r="AH599" s="378"/>
      <c r="AI599" s="378"/>
      <c r="AJ599" s="378"/>
      <c r="AK599" s="378"/>
      <c r="AL599" s="378"/>
    </row>
    <row r="600" spans="2:38" s="9" customFormat="1">
      <c r="B600" s="7"/>
      <c r="E600" s="378"/>
      <c r="F600" s="378"/>
      <c r="G600" s="378"/>
      <c r="H600" s="378"/>
      <c r="I600" s="378"/>
      <c r="J600" s="378"/>
      <c r="K600" s="378"/>
      <c r="L600" s="378"/>
      <c r="M600" s="378"/>
      <c r="N600" s="378"/>
      <c r="O600" s="378"/>
      <c r="P600" s="378"/>
      <c r="Q600" s="378"/>
      <c r="R600" s="378"/>
      <c r="S600" s="377"/>
      <c r="T600" s="378"/>
      <c r="U600" s="378"/>
      <c r="V600" s="378"/>
      <c r="W600" s="378"/>
      <c r="X600" s="378"/>
      <c r="Y600" s="378"/>
      <c r="Z600" s="378"/>
      <c r="AA600" s="378"/>
      <c r="AB600" s="378"/>
      <c r="AC600" s="378"/>
      <c r="AD600" s="378"/>
      <c r="AE600" s="378"/>
      <c r="AF600" s="378"/>
      <c r="AG600" s="378"/>
      <c r="AH600" s="378"/>
      <c r="AI600" s="378"/>
      <c r="AJ600" s="378"/>
      <c r="AK600" s="378"/>
      <c r="AL600" s="378"/>
    </row>
    <row r="601" spans="2:38" s="9" customFormat="1">
      <c r="B601" s="7"/>
      <c r="E601" s="378"/>
      <c r="F601" s="378"/>
      <c r="G601" s="378"/>
      <c r="H601" s="378"/>
      <c r="I601" s="378"/>
      <c r="J601" s="378"/>
      <c r="K601" s="378"/>
      <c r="L601" s="378"/>
      <c r="M601" s="378"/>
      <c r="N601" s="378"/>
      <c r="O601" s="378"/>
      <c r="P601" s="378"/>
      <c r="Q601" s="378"/>
      <c r="R601" s="378"/>
      <c r="S601" s="377"/>
      <c r="T601" s="378"/>
      <c r="U601" s="378"/>
      <c r="V601" s="378"/>
      <c r="W601" s="378"/>
      <c r="X601" s="378"/>
      <c r="Y601" s="378"/>
      <c r="Z601" s="378"/>
      <c r="AA601" s="378"/>
      <c r="AB601" s="378"/>
      <c r="AC601" s="378"/>
      <c r="AD601" s="378"/>
      <c r="AE601" s="378"/>
      <c r="AF601" s="378"/>
      <c r="AG601" s="378"/>
      <c r="AH601" s="378"/>
      <c r="AI601" s="378"/>
      <c r="AJ601" s="378"/>
      <c r="AK601" s="378"/>
      <c r="AL601" s="378"/>
    </row>
    <row r="602" spans="2:38" s="9" customFormat="1">
      <c r="B602" s="7"/>
      <c r="E602" s="378"/>
      <c r="F602" s="378"/>
      <c r="G602" s="378"/>
      <c r="H602" s="378"/>
      <c r="I602" s="378"/>
      <c r="J602" s="378"/>
      <c r="K602" s="378"/>
      <c r="L602" s="378"/>
      <c r="M602" s="378"/>
      <c r="N602" s="378"/>
      <c r="O602" s="378"/>
      <c r="P602" s="378"/>
      <c r="Q602" s="378"/>
      <c r="R602" s="378"/>
      <c r="S602" s="377"/>
      <c r="T602" s="378"/>
      <c r="U602" s="378"/>
      <c r="V602" s="378"/>
      <c r="W602" s="378"/>
      <c r="X602" s="378"/>
      <c r="Y602" s="378"/>
      <c r="Z602" s="378"/>
      <c r="AA602" s="378"/>
      <c r="AB602" s="378"/>
      <c r="AC602" s="378"/>
      <c r="AD602" s="378"/>
      <c r="AE602" s="378"/>
      <c r="AF602" s="378"/>
      <c r="AG602" s="378"/>
      <c r="AH602" s="378"/>
      <c r="AI602" s="378"/>
      <c r="AJ602" s="378"/>
      <c r="AK602" s="378"/>
      <c r="AL602" s="378"/>
    </row>
    <row r="603" spans="2:38" s="9" customFormat="1">
      <c r="B603" s="7"/>
      <c r="E603" s="378"/>
      <c r="F603" s="378"/>
      <c r="G603" s="378"/>
      <c r="H603" s="378"/>
      <c r="I603" s="378"/>
      <c r="J603" s="378"/>
      <c r="K603" s="378"/>
      <c r="L603" s="378"/>
      <c r="M603" s="378"/>
      <c r="N603" s="378"/>
      <c r="O603" s="378"/>
      <c r="P603" s="378"/>
      <c r="Q603" s="378"/>
      <c r="R603" s="378"/>
      <c r="S603" s="377"/>
      <c r="T603" s="378"/>
      <c r="U603" s="378"/>
      <c r="V603" s="378"/>
      <c r="W603" s="378"/>
      <c r="X603" s="378"/>
      <c r="Y603" s="378"/>
      <c r="Z603" s="378"/>
      <c r="AA603" s="378"/>
      <c r="AB603" s="378"/>
      <c r="AC603" s="378"/>
      <c r="AD603" s="378"/>
      <c r="AE603" s="378"/>
      <c r="AF603" s="378"/>
      <c r="AG603" s="378"/>
      <c r="AH603" s="378"/>
      <c r="AI603" s="378"/>
      <c r="AJ603" s="378"/>
      <c r="AK603" s="378"/>
      <c r="AL603" s="378"/>
    </row>
    <row r="604" spans="2:38" s="9" customFormat="1">
      <c r="B604" s="7"/>
      <c r="E604" s="378"/>
      <c r="F604" s="378"/>
      <c r="G604" s="378"/>
      <c r="H604" s="378"/>
      <c r="I604" s="378"/>
      <c r="J604" s="378"/>
      <c r="K604" s="378"/>
      <c r="L604" s="378"/>
      <c r="M604" s="378"/>
      <c r="N604" s="378"/>
      <c r="O604" s="378"/>
      <c r="P604" s="378"/>
      <c r="Q604" s="378"/>
      <c r="R604" s="378"/>
      <c r="S604" s="377"/>
      <c r="T604" s="378"/>
      <c r="U604" s="378"/>
      <c r="V604" s="378"/>
      <c r="W604" s="378"/>
      <c r="X604" s="378"/>
      <c r="Y604" s="378"/>
      <c r="Z604" s="378"/>
      <c r="AA604" s="378"/>
      <c r="AB604" s="378"/>
      <c r="AC604" s="378"/>
      <c r="AD604" s="378"/>
      <c r="AE604" s="378"/>
      <c r="AF604" s="378"/>
      <c r="AG604" s="378"/>
      <c r="AH604" s="378"/>
      <c r="AI604" s="378"/>
      <c r="AJ604" s="378"/>
      <c r="AK604" s="378"/>
      <c r="AL604" s="378"/>
    </row>
    <row r="605" spans="2:38" s="9" customFormat="1">
      <c r="B605" s="7"/>
      <c r="E605" s="378"/>
      <c r="F605" s="378"/>
      <c r="G605" s="378"/>
      <c r="H605" s="378"/>
      <c r="I605" s="378"/>
      <c r="J605" s="378"/>
      <c r="K605" s="378"/>
      <c r="L605" s="378"/>
      <c r="M605" s="378"/>
      <c r="N605" s="378"/>
      <c r="O605" s="378"/>
      <c r="P605" s="378"/>
      <c r="Q605" s="378"/>
      <c r="R605" s="378"/>
      <c r="S605" s="377"/>
      <c r="T605" s="378"/>
      <c r="U605" s="378"/>
      <c r="V605" s="378"/>
      <c r="W605" s="378"/>
      <c r="X605" s="378"/>
      <c r="Y605" s="378"/>
      <c r="Z605" s="378"/>
      <c r="AA605" s="378"/>
      <c r="AB605" s="378"/>
      <c r="AC605" s="378"/>
      <c r="AD605" s="378"/>
      <c r="AE605" s="378"/>
      <c r="AF605" s="378"/>
      <c r="AG605" s="378"/>
      <c r="AH605" s="378"/>
      <c r="AI605" s="378"/>
      <c r="AJ605" s="378"/>
      <c r="AK605" s="378"/>
      <c r="AL605" s="378"/>
    </row>
    <row r="606" spans="2:38" s="9" customFormat="1">
      <c r="B606" s="7"/>
      <c r="E606" s="378"/>
      <c r="F606" s="378"/>
      <c r="G606" s="378"/>
      <c r="H606" s="378"/>
      <c r="I606" s="378"/>
      <c r="J606" s="378"/>
      <c r="K606" s="378"/>
      <c r="L606" s="378"/>
      <c r="M606" s="378"/>
      <c r="N606" s="378"/>
      <c r="O606" s="378"/>
      <c r="P606" s="378"/>
      <c r="Q606" s="378"/>
      <c r="R606" s="378"/>
      <c r="S606" s="377"/>
      <c r="T606" s="378"/>
      <c r="U606" s="378"/>
      <c r="V606" s="378"/>
      <c r="W606" s="378"/>
      <c r="X606" s="378"/>
      <c r="Y606" s="378"/>
      <c r="Z606" s="378"/>
      <c r="AA606" s="378"/>
      <c r="AB606" s="378"/>
      <c r="AC606" s="378"/>
      <c r="AD606" s="378"/>
      <c r="AE606" s="378"/>
      <c r="AF606" s="378"/>
      <c r="AG606" s="378"/>
      <c r="AH606" s="378"/>
      <c r="AI606" s="378"/>
      <c r="AJ606" s="378"/>
      <c r="AK606" s="378"/>
      <c r="AL606" s="378"/>
    </row>
    <row r="607" spans="2:38" s="9" customFormat="1">
      <c r="B607" s="7"/>
      <c r="E607" s="378"/>
      <c r="F607" s="378"/>
      <c r="G607" s="378"/>
      <c r="H607" s="378"/>
      <c r="I607" s="378"/>
      <c r="J607" s="378"/>
      <c r="K607" s="378"/>
      <c r="L607" s="378"/>
      <c r="M607" s="378"/>
      <c r="N607" s="378"/>
      <c r="O607" s="378"/>
      <c r="P607" s="378"/>
      <c r="Q607" s="378"/>
      <c r="R607" s="378"/>
      <c r="S607" s="377"/>
      <c r="T607" s="378"/>
      <c r="U607" s="378"/>
      <c r="V607" s="378"/>
      <c r="W607" s="378"/>
      <c r="X607" s="378"/>
      <c r="Y607" s="378"/>
      <c r="Z607" s="378"/>
      <c r="AA607" s="378"/>
      <c r="AB607" s="378"/>
      <c r="AC607" s="378"/>
      <c r="AD607" s="378"/>
      <c r="AE607" s="378"/>
      <c r="AF607" s="378"/>
      <c r="AG607" s="378"/>
      <c r="AH607" s="378"/>
      <c r="AI607" s="378"/>
      <c r="AJ607" s="378"/>
      <c r="AK607" s="378"/>
      <c r="AL607" s="378"/>
    </row>
    <row r="608" spans="2:38" s="9" customFormat="1">
      <c r="B608" s="7"/>
      <c r="E608" s="378"/>
      <c r="F608" s="378"/>
      <c r="G608" s="378"/>
      <c r="H608" s="378"/>
      <c r="I608" s="378"/>
      <c r="J608" s="378"/>
      <c r="K608" s="378"/>
      <c r="L608" s="378"/>
      <c r="M608" s="378"/>
      <c r="N608" s="378"/>
      <c r="O608" s="378"/>
      <c r="P608" s="378"/>
      <c r="Q608" s="378"/>
      <c r="R608" s="378"/>
      <c r="S608" s="377"/>
      <c r="T608" s="378"/>
      <c r="U608" s="378"/>
      <c r="V608" s="378"/>
      <c r="W608" s="378"/>
      <c r="X608" s="378"/>
      <c r="Y608" s="378"/>
      <c r="Z608" s="378"/>
      <c r="AA608" s="378"/>
      <c r="AB608" s="378"/>
      <c r="AC608" s="378"/>
      <c r="AD608" s="378"/>
      <c r="AE608" s="378"/>
      <c r="AF608" s="378"/>
      <c r="AG608" s="378"/>
      <c r="AH608" s="378"/>
      <c r="AI608" s="378"/>
      <c r="AJ608" s="378"/>
      <c r="AK608" s="378"/>
      <c r="AL608" s="378"/>
    </row>
    <row r="609" spans="2:38" s="9" customFormat="1">
      <c r="B609" s="7"/>
      <c r="E609" s="378"/>
      <c r="F609" s="378"/>
      <c r="G609" s="378"/>
      <c r="H609" s="378"/>
      <c r="I609" s="378"/>
      <c r="J609" s="378"/>
      <c r="K609" s="378"/>
      <c r="L609" s="378"/>
      <c r="M609" s="378"/>
      <c r="N609" s="378"/>
      <c r="O609" s="378"/>
      <c r="P609" s="378"/>
      <c r="Q609" s="378"/>
      <c r="R609" s="378"/>
      <c r="S609" s="377"/>
      <c r="T609" s="378"/>
      <c r="U609" s="378"/>
      <c r="V609" s="378"/>
      <c r="W609" s="378"/>
      <c r="X609" s="378"/>
      <c r="Y609" s="378"/>
      <c r="Z609" s="378"/>
      <c r="AA609" s="378"/>
      <c r="AB609" s="378"/>
      <c r="AC609" s="378"/>
      <c r="AD609" s="378"/>
      <c r="AE609" s="378"/>
      <c r="AF609" s="378"/>
      <c r="AG609" s="378"/>
      <c r="AH609" s="378"/>
      <c r="AI609" s="378"/>
      <c r="AJ609" s="378"/>
      <c r="AK609" s="378"/>
      <c r="AL609" s="378"/>
    </row>
    <row r="610" spans="2:38" s="9" customFormat="1">
      <c r="B610" s="7"/>
      <c r="E610" s="378"/>
      <c r="F610" s="378"/>
      <c r="G610" s="378"/>
      <c r="H610" s="378"/>
      <c r="I610" s="378"/>
      <c r="J610" s="378"/>
      <c r="K610" s="378"/>
      <c r="L610" s="378"/>
      <c r="M610" s="378"/>
      <c r="N610" s="378"/>
      <c r="O610" s="378"/>
      <c r="P610" s="378"/>
      <c r="Q610" s="378"/>
      <c r="R610" s="378"/>
      <c r="S610" s="377"/>
      <c r="T610" s="378"/>
      <c r="U610" s="378"/>
      <c r="V610" s="378"/>
      <c r="W610" s="378"/>
      <c r="X610" s="378"/>
      <c r="Y610" s="378"/>
      <c r="Z610" s="378"/>
      <c r="AA610" s="378"/>
      <c r="AB610" s="378"/>
      <c r="AC610" s="378"/>
      <c r="AD610" s="378"/>
      <c r="AE610" s="378"/>
      <c r="AF610" s="378"/>
      <c r="AG610" s="378"/>
      <c r="AH610" s="378"/>
      <c r="AI610" s="378"/>
      <c r="AJ610" s="378"/>
      <c r="AK610" s="378"/>
      <c r="AL610" s="378"/>
    </row>
    <row r="611" spans="2:38" s="9" customFormat="1">
      <c r="B611" s="7"/>
      <c r="E611" s="378"/>
      <c r="F611" s="378"/>
      <c r="G611" s="378"/>
      <c r="H611" s="378"/>
      <c r="I611" s="378"/>
      <c r="J611" s="378"/>
      <c r="K611" s="378"/>
      <c r="L611" s="378"/>
      <c r="M611" s="378"/>
      <c r="N611" s="378"/>
      <c r="O611" s="378"/>
      <c r="P611" s="378"/>
      <c r="Q611" s="378"/>
      <c r="R611" s="378"/>
      <c r="S611" s="377"/>
      <c r="T611" s="378"/>
      <c r="U611" s="378"/>
      <c r="V611" s="378"/>
      <c r="W611" s="378"/>
      <c r="X611" s="378"/>
      <c r="Y611" s="378"/>
      <c r="Z611" s="378"/>
      <c r="AA611" s="378"/>
      <c r="AB611" s="378"/>
      <c r="AC611" s="378"/>
      <c r="AD611" s="378"/>
      <c r="AE611" s="378"/>
      <c r="AF611" s="378"/>
      <c r="AG611" s="378"/>
      <c r="AH611" s="378"/>
      <c r="AI611" s="378"/>
      <c r="AJ611" s="378"/>
      <c r="AK611" s="378"/>
      <c r="AL611" s="378"/>
    </row>
    <row r="612" spans="2:38" s="9" customFormat="1">
      <c r="B612" s="7"/>
      <c r="E612" s="378"/>
      <c r="F612" s="378"/>
      <c r="G612" s="378"/>
      <c r="H612" s="378"/>
      <c r="I612" s="378"/>
      <c r="J612" s="378"/>
      <c r="K612" s="378"/>
      <c r="L612" s="378"/>
      <c r="M612" s="378"/>
      <c r="N612" s="378"/>
      <c r="O612" s="378"/>
      <c r="P612" s="378"/>
      <c r="Q612" s="378"/>
      <c r="R612" s="378"/>
      <c r="S612" s="377"/>
      <c r="T612" s="378"/>
      <c r="U612" s="378"/>
      <c r="V612" s="378"/>
      <c r="W612" s="378"/>
      <c r="X612" s="378"/>
      <c r="Y612" s="378"/>
      <c r="Z612" s="378"/>
      <c r="AA612" s="378"/>
      <c r="AB612" s="378"/>
      <c r="AC612" s="378"/>
      <c r="AD612" s="378"/>
      <c r="AE612" s="378"/>
      <c r="AF612" s="378"/>
      <c r="AG612" s="378"/>
      <c r="AH612" s="378"/>
      <c r="AI612" s="378"/>
      <c r="AJ612" s="378"/>
      <c r="AK612" s="378"/>
      <c r="AL612" s="378"/>
    </row>
    <row r="613" spans="2:38" s="9" customFormat="1">
      <c r="B613" s="7"/>
      <c r="E613" s="378"/>
      <c r="F613" s="378"/>
      <c r="G613" s="378"/>
      <c r="H613" s="378"/>
      <c r="I613" s="378"/>
      <c r="J613" s="378"/>
      <c r="K613" s="378"/>
      <c r="L613" s="378"/>
      <c r="M613" s="378"/>
      <c r="N613" s="378"/>
      <c r="O613" s="378"/>
      <c r="P613" s="378"/>
      <c r="Q613" s="378"/>
      <c r="R613" s="378"/>
      <c r="S613" s="377"/>
      <c r="T613" s="378"/>
      <c r="U613" s="378"/>
      <c r="V613" s="378"/>
      <c r="W613" s="378"/>
      <c r="X613" s="378"/>
      <c r="Y613" s="378"/>
      <c r="Z613" s="378"/>
      <c r="AA613" s="378"/>
      <c r="AB613" s="378"/>
      <c r="AC613" s="378"/>
      <c r="AD613" s="378"/>
      <c r="AE613" s="378"/>
      <c r="AF613" s="378"/>
      <c r="AG613" s="378"/>
      <c r="AH613" s="378"/>
      <c r="AI613" s="378"/>
      <c r="AJ613" s="378"/>
      <c r="AK613" s="378"/>
      <c r="AL613" s="378"/>
    </row>
    <row r="614" spans="2:38" s="9" customFormat="1">
      <c r="B614" s="7"/>
      <c r="E614" s="378"/>
      <c r="F614" s="378"/>
      <c r="G614" s="378"/>
      <c r="H614" s="378"/>
      <c r="I614" s="378"/>
      <c r="J614" s="378"/>
      <c r="K614" s="378"/>
      <c r="L614" s="378"/>
      <c r="M614" s="378"/>
      <c r="N614" s="378"/>
      <c r="O614" s="378"/>
      <c r="P614" s="378"/>
      <c r="Q614" s="378"/>
      <c r="R614" s="378"/>
      <c r="S614" s="377"/>
      <c r="T614" s="378"/>
      <c r="U614" s="378"/>
      <c r="V614" s="378"/>
      <c r="W614" s="378"/>
      <c r="X614" s="378"/>
      <c r="Y614" s="378"/>
      <c r="Z614" s="378"/>
      <c r="AA614" s="378"/>
      <c r="AB614" s="378"/>
      <c r="AC614" s="378"/>
      <c r="AD614" s="378"/>
      <c r="AE614" s="378"/>
      <c r="AF614" s="378"/>
      <c r="AG614" s="378"/>
      <c r="AH614" s="378"/>
      <c r="AI614" s="378"/>
      <c r="AJ614" s="378"/>
      <c r="AK614" s="378"/>
      <c r="AL614" s="378"/>
    </row>
    <row r="615" spans="2:38" s="9" customFormat="1">
      <c r="B615" s="7"/>
      <c r="E615" s="378"/>
      <c r="F615" s="378"/>
      <c r="G615" s="378"/>
      <c r="H615" s="378"/>
      <c r="I615" s="378"/>
      <c r="J615" s="378"/>
      <c r="K615" s="378"/>
      <c r="L615" s="378"/>
      <c r="M615" s="378"/>
      <c r="N615" s="378"/>
      <c r="O615" s="378"/>
      <c r="P615" s="378"/>
      <c r="Q615" s="378"/>
      <c r="R615" s="378"/>
      <c r="S615" s="377"/>
      <c r="T615" s="378"/>
      <c r="U615" s="378"/>
      <c r="V615" s="378"/>
      <c r="W615" s="378"/>
      <c r="X615" s="378"/>
      <c r="Y615" s="378"/>
      <c r="Z615" s="378"/>
      <c r="AA615" s="378"/>
      <c r="AB615" s="378"/>
      <c r="AC615" s="378"/>
      <c r="AD615" s="378"/>
      <c r="AE615" s="378"/>
      <c r="AF615" s="378"/>
      <c r="AG615" s="378"/>
      <c r="AH615" s="378"/>
      <c r="AI615" s="378"/>
      <c r="AJ615" s="378"/>
      <c r="AK615" s="378"/>
      <c r="AL615" s="378"/>
    </row>
    <row r="616" spans="2:38" s="9" customFormat="1">
      <c r="B616" s="7"/>
      <c r="E616" s="378"/>
      <c r="F616" s="378"/>
      <c r="G616" s="378"/>
      <c r="H616" s="378"/>
      <c r="I616" s="378"/>
      <c r="J616" s="378"/>
      <c r="K616" s="378"/>
      <c r="L616" s="378"/>
      <c r="M616" s="378"/>
      <c r="N616" s="378"/>
      <c r="O616" s="378"/>
      <c r="P616" s="378"/>
      <c r="Q616" s="378"/>
      <c r="R616" s="378"/>
      <c r="S616" s="377"/>
      <c r="T616" s="378"/>
      <c r="U616" s="378"/>
      <c r="V616" s="378"/>
      <c r="W616" s="378"/>
      <c r="X616" s="378"/>
      <c r="Y616" s="378"/>
      <c r="Z616" s="378"/>
      <c r="AA616" s="378"/>
      <c r="AB616" s="378"/>
      <c r="AC616" s="378"/>
      <c r="AD616" s="378"/>
      <c r="AE616" s="378"/>
      <c r="AF616" s="378"/>
      <c r="AG616" s="378"/>
      <c r="AH616" s="378"/>
      <c r="AI616" s="378"/>
      <c r="AJ616" s="378"/>
      <c r="AK616" s="378"/>
      <c r="AL616" s="378"/>
    </row>
    <row r="617" spans="2:38" s="9" customFormat="1">
      <c r="B617" s="7"/>
      <c r="E617" s="378"/>
      <c r="F617" s="378"/>
      <c r="G617" s="378"/>
      <c r="H617" s="378"/>
      <c r="I617" s="378"/>
      <c r="J617" s="378"/>
      <c r="K617" s="378"/>
      <c r="L617" s="378"/>
      <c r="M617" s="378"/>
      <c r="N617" s="378"/>
      <c r="O617" s="378"/>
      <c r="P617" s="378"/>
      <c r="Q617" s="378"/>
      <c r="R617" s="378"/>
      <c r="S617" s="377"/>
      <c r="T617" s="378"/>
      <c r="U617" s="378"/>
      <c r="V617" s="378"/>
      <c r="W617" s="378"/>
      <c r="X617" s="378"/>
      <c r="Y617" s="378"/>
      <c r="Z617" s="378"/>
      <c r="AA617" s="378"/>
      <c r="AB617" s="378"/>
      <c r="AC617" s="378"/>
      <c r="AD617" s="378"/>
      <c r="AE617" s="378"/>
      <c r="AF617" s="378"/>
      <c r="AG617" s="378"/>
      <c r="AH617" s="378"/>
      <c r="AI617" s="378"/>
      <c r="AJ617" s="378"/>
      <c r="AK617" s="378"/>
      <c r="AL617" s="378"/>
    </row>
    <row r="618" spans="2:38" s="9" customFormat="1">
      <c r="B618" s="7"/>
      <c r="E618" s="378"/>
      <c r="F618" s="378"/>
      <c r="G618" s="378"/>
      <c r="H618" s="378"/>
      <c r="I618" s="378"/>
      <c r="J618" s="378"/>
      <c r="K618" s="378"/>
      <c r="L618" s="378"/>
      <c r="M618" s="378"/>
      <c r="N618" s="378"/>
      <c r="O618" s="378"/>
      <c r="P618" s="378"/>
      <c r="Q618" s="378"/>
      <c r="R618" s="378"/>
      <c r="S618" s="377"/>
      <c r="T618" s="378"/>
      <c r="U618" s="378"/>
      <c r="V618" s="378"/>
      <c r="W618" s="378"/>
      <c r="X618" s="378"/>
      <c r="Y618" s="378"/>
      <c r="Z618" s="378"/>
      <c r="AA618" s="378"/>
      <c r="AB618" s="378"/>
      <c r="AC618" s="378"/>
      <c r="AD618" s="378"/>
      <c r="AE618" s="378"/>
      <c r="AF618" s="378"/>
      <c r="AG618" s="378"/>
      <c r="AH618" s="378"/>
      <c r="AI618" s="378"/>
      <c r="AJ618" s="378"/>
      <c r="AK618" s="378"/>
      <c r="AL618" s="378"/>
    </row>
    <row r="619" spans="2:38" s="9" customFormat="1">
      <c r="B619" s="7"/>
      <c r="E619" s="378"/>
      <c r="F619" s="378"/>
      <c r="G619" s="378"/>
      <c r="H619" s="378"/>
      <c r="I619" s="378"/>
      <c r="J619" s="378"/>
      <c r="K619" s="378"/>
      <c r="L619" s="378"/>
      <c r="M619" s="378"/>
      <c r="N619" s="378"/>
      <c r="O619" s="378"/>
      <c r="P619" s="378"/>
      <c r="Q619" s="378"/>
      <c r="R619" s="378"/>
      <c r="S619" s="377"/>
      <c r="T619" s="378"/>
      <c r="U619" s="378"/>
      <c r="V619" s="378"/>
      <c r="W619" s="378"/>
      <c r="X619" s="378"/>
      <c r="Y619" s="378"/>
      <c r="Z619" s="378"/>
      <c r="AA619" s="378"/>
      <c r="AB619" s="378"/>
      <c r="AC619" s="378"/>
      <c r="AD619" s="378"/>
      <c r="AE619" s="378"/>
      <c r="AF619" s="378"/>
      <c r="AG619" s="378"/>
      <c r="AH619" s="378"/>
      <c r="AI619" s="378"/>
      <c r="AJ619" s="378"/>
      <c r="AK619" s="378"/>
      <c r="AL619" s="378"/>
    </row>
    <row r="620" spans="2:38" s="9" customFormat="1">
      <c r="B620" s="7"/>
      <c r="E620" s="378"/>
      <c r="F620" s="378"/>
      <c r="G620" s="378"/>
      <c r="H620" s="378"/>
      <c r="I620" s="378"/>
      <c r="J620" s="378"/>
      <c r="K620" s="378"/>
      <c r="L620" s="378"/>
      <c r="M620" s="378"/>
      <c r="N620" s="378"/>
      <c r="O620" s="378"/>
      <c r="P620" s="378"/>
      <c r="Q620" s="378"/>
      <c r="R620" s="378"/>
      <c r="S620" s="377"/>
      <c r="T620" s="378"/>
      <c r="U620" s="378"/>
      <c r="V620" s="378"/>
      <c r="W620" s="378"/>
      <c r="X620" s="378"/>
      <c r="Y620" s="378"/>
      <c r="Z620" s="378"/>
      <c r="AA620" s="378"/>
      <c r="AB620" s="378"/>
      <c r="AC620" s="378"/>
      <c r="AD620" s="378"/>
      <c r="AE620" s="378"/>
      <c r="AF620" s="378"/>
      <c r="AG620" s="378"/>
      <c r="AH620" s="378"/>
      <c r="AI620" s="378"/>
      <c r="AJ620" s="378"/>
      <c r="AK620" s="378"/>
      <c r="AL620" s="378"/>
    </row>
    <row r="621" spans="2:38" s="9" customFormat="1">
      <c r="B621" s="7"/>
      <c r="E621" s="378"/>
      <c r="F621" s="378"/>
      <c r="G621" s="378"/>
      <c r="H621" s="378"/>
      <c r="I621" s="378"/>
      <c r="J621" s="378"/>
      <c r="K621" s="378"/>
      <c r="L621" s="378"/>
      <c r="M621" s="378"/>
      <c r="N621" s="378"/>
      <c r="O621" s="378"/>
      <c r="P621" s="378"/>
      <c r="Q621" s="378"/>
      <c r="R621" s="378"/>
      <c r="S621" s="377"/>
      <c r="T621" s="378"/>
      <c r="U621" s="378"/>
      <c r="V621" s="378"/>
      <c r="W621" s="378"/>
      <c r="X621" s="378"/>
      <c r="Y621" s="378"/>
      <c r="Z621" s="378"/>
      <c r="AA621" s="378"/>
      <c r="AB621" s="378"/>
      <c r="AC621" s="378"/>
      <c r="AD621" s="378"/>
      <c r="AE621" s="378"/>
      <c r="AF621" s="378"/>
      <c r="AG621" s="378"/>
      <c r="AH621" s="378"/>
      <c r="AI621" s="378"/>
      <c r="AJ621" s="378"/>
      <c r="AK621" s="378"/>
      <c r="AL621" s="378"/>
    </row>
    <row r="622" spans="2:38" s="9" customFormat="1">
      <c r="B622" s="7"/>
      <c r="E622" s="378"/>
      <c r="F622" s="378"/>
      <c r="G622" s="378"/>
      <c r="H622" s="378"/>
      <c r="I622" s="378"/>
      <c r="J622" s="378"/>
      <c r="K622" s="378"/>
      <c r="L622" s="378"/>
      <c r="M622" s="378"/>
      <c r="N622" s="378"/>
      <c r="O622" s="378"/>
      <c r="P622" s="378"/>
      <c r="Q622" s="378"/>
      <c r="R622" s="378"/>
      <c r="S622" s="377"/>
      <c r="T622" s="378"/>
      <c r="U622" s="378"/>
      <c r="V622" s="378"/>
      <c r="W622" s="378"/>
      <c r="X622" s="378"/>
      <c r="Y622" s="378"/>
      <c r="Z622" s="378"/>
      <c r="AA622" s="378"/>
      <c r="AB622" s="378"/>
      <c r="AC622" s="378"/>
      <c r="AD622" s="378"/>
      <c r="AE622" s="378"/>
      <c r="AF622" s="378"/>
      <c r="AG622" s="378"/>
      <c r="AH622" s="378"/>
      <c r="AI622" s="378"/>
      <c r="AJ622" s="378"/>
      <c r="AK622" s="378"/>
      <c r="AL622" s="378"/>
    </row>
    <row r="623" spans="2:38" s="9" customFormat="1">
      <c r="B623" s="7"/>
      <c r="E623" s="378"/>
      <c r="F623" s="378"/>
      <c r="G623" s="378"/>
      <c r="H623" s="378"/>
      <c r="I623" s="378"/>
      <c r="J623" s="378"/>
      <c r="K623" s="378"/>
      <c r="L623" s="378"/>
      <c r="M623" s="378"/>
      <c r="N623" s="378"/>
      <c r="O623" s="378"/>
      <c r="P623" s="378"/>
      <c r="Q623" s="378"/>
      <c r="R623" s="378"/>
      <c r="S623" s="377"/>
      <c r="T623" s="378"/>
      <c r="U623" s="378"/>
      <c r="V623" s="378"/>
      <c r="W623" s="378"/>
      <c r="X623" s="378"/>
      <c r="Y623" s="378"/>
      <c r="Z623" s="378"/>
      <c r="AA623" s="378"/>
      <c r="AB623" s="378"/>
      <c r="AC623" s="378"/>
      <c r="AD623" s="378"/>
      <c r="AE623" s="378"/>
      <c r="AF623" s="378"/>
      <c r="AG623" s="378"/>
      <c r="AH623" s="378"/>
      <c r="AI623" s="378"/>
      <c r="AJ623" s="378"/>
      <c r="AK623" s="378"/>
      <c r="AL623" s="378"/>
    </row>
    <row r="624" spans="2:38" s="9" customFormat="1">
      <c r="B624" s="7"/>
      <c r="E624" s="378"/>
      <c r="F624" s="378"/>
      <c r="G624" s="378"/>
      <c r="H624" s="378"/>
      <c r="I624" s="378"/>
      <c r="J624" s="378"/>
      <c r="K624" s="378"/>
      <c r="L624" s="378"/>
      <c r="M624" s="378"/>
      <c r="N624" s="378"/>
      <c r="O624" s="378"/>
      <c r="P624" s="378"/>
      <c r="Q624" s="378"/>
      <c r="R624" s="378"/>
      <c r="S624" s="377"/>
      <c r="T624" s="378"/>
      <c r="U624" s="378"/>
      <c r="V624" s="378"/>
      <c r="W624" s="378"/>
      <c r="X624" s="378"/>
      <c r="Y624" s="378"/>
      <c r="Z624" s="378"/>
      <c r="AA624" s="378"/>
      <c r="AB624" s="378"/>
      <c r="AC624" s="378"/>
      <c r="AD624" s="378"/>
      <c r="AE624" s="378"/>
      <c r="AF624" s="378"/>
      <c r="AG624" s="378"/>
      <c r="AH624" s="378"/>
      <c r="AI624" s="378"/>
      <c r="AJ624" s="378"/>
      <c r="AK624" s="378"/>
      <c r="AL624" s="378"/>
    </row>
    <row r="625" spans="2:38" s="9" customFormat="1">
      <c r="B625" s="7"/>
      <c r="E625" s="378"/>
      <c r="F625" s="378"/>
      <c r="G625" s="378"/>
      <c r="H625" s="378"/>
      <c r="I625" s="378"/>
      <c r="J625" s="378"/>
      <c r="K625" s="378"/>
      <c r="L625" s="378"/>
      <c r="M625" s="378"/>
      <c r="N625" s="378"/>
      <c r="O625" s="378"/>
      <c r="P625" s="378"/>
      <c r="Q625" s="378"/>
      <c r="R625" s="378"/>
      <c r="S625" s="377"/>
      <c r="T625" s="378"/>
      <c r="U625" s="378"/>
      <c r="V625" s="378"/>
      <c r="W625" s="378"/>
      <c r="X625" s="378"/>
      <c r="Y625" s="378"/>
      <c r="Z625" s="378"/>
      <c r="AA625" s="378"/>
      <c r="AB625" s="378"/>
      <c r="AC625" s="378"/>
      <c r="AD625" s="378"/>
      <c r="AE625" s="378"/>
      <c r="AF625" s="378"/>
      <c r="AG625" s="378"/>
      <c r="AH625" s="378"/>
      <c r="AI625" s="378"/>
      <c r="AJ625" s="378"/>
      <c r="AK625" s="378"/>
      <c r="AL625" s="378"/>
    </row>
    <row r="626" spans="2:38" s="9" customFormat="1">
      <c r="B626" s="7"/>
      <c r="E626" s="378"/>
      <c r="F626" s="378"/>
      <c r="G626" s="378"/>
      <c r="H626" s="378"/>
      <c r="I626" s="378"/>
      <c r="J626" s="378"/>
      <c r="K626" s="378"/>
      <c r="L626" s="378"/>
      <c r="M626" s="378"/>
      <c r="N626" s="378"/>
      <c r="O626" s="378"/>
      <c r="P626" s="378"/>
      <c r="Q626" s="378"/>
      <c r="R626" s="378"/>
      <c r="S626" s="377"/>
      <c r="T626" s="378"/>
      <c r="U626" s="378"/>
      <c r="V626" s="378"/>
      <c r="W626" s="378"/>
      <c r="X626" s="378"/>
      <c r="Y626" s="378"/>
      <c r="Z626" s="378"/>
      <c r="AA626" s="378"/>
      <c r="AB626" s="378"/>
      <c r="AC626" s="378"/>
      <c r="AD626" s="378"/>
      <c r="AE626" s="378"/>
      <c r="AF626" s="378"/>
      <c r="AG626" s="378"/>
      <c r="AH626" s="378"/>
      <c r="AI626" s="378"/>
      <c r="AJ626" s="378"/>
      <c r="AK626" s="378"/>
      <c r="AL626" s="378"/>
    </row>
    <row r="627" spans="2:38" s="9" customFormat="1">
      <c r="B627" s="7"/>
      <c r="E627" s="378"/>
      <c r="F627" s="378"/>
      <c r="G627" s="378"/>
      <c r="H627" s="378"/>
      <c r="I627" s="378"/>
      <c r="J627" s="378"/>
      <c r="K627" s="378"/>
      <c r="L627" s="378"/>
      <c r="M627" s="378"/>
      <c r="N627" s="378"/>
      <c r="O627" s="378"/>
      <c r="P627" s="378"/>
      <c r="Q627" s="378"/>
      <c r="R627" s="378"/>
      <c r="S627" s="377"/>
      <c r="T627" s="378"/>
      <c r="U627" s="378"/>
      <c r="V627" s="378"/>
      <c r="W627" s="378"/>
      <c r="X627" s="378"/>
      <c r="Y627" s="378"/>
      <c r="Z627" s="378"/>
      <c r="AA627" s="378"/>
      <c r="AB627" s="378"/>
      <c r="AC627" s="378"/>
      <c r="AD627" s="378"/>
      <c r="AE627" s="378"/>
      <c r="AF627" s="378"/>
      <c r="AG627" s="378"/>
      <c r="AH627" s="378"/>
      <c r="AI627" s="378"/>
      <c r="AJ627" s="378"/>
      <c r="AK627" s="378"/>
      <c r="AL627" s="378"/>
    </row>
    <row r="628" spans="2:38" s="9" customFormat="1">
      <c r="B628" s="7"/>
      <c r="E628" s="378"/>
      <c r="F628" s="378"/>
      <c r="G628" s="378"/>
      <c r="H628" s="378"/>
      <c r="I628" s="378"/>
      <c r="J628" s="378"/>
      <c r="K628" s="378"/>
      <c r="L628" s="378"/>
      <c r="M628" s="378"/>
      <c r="N628" s="378"/>
      <c r="O628" s="378"/>
      <c r="P628" s="378"/>
      <c r="Q628" s="378"/>
      <c r="R628" s="378"/>
      <c r="S628" s="377"/>
      <c r="T628" s="378"/>
      <c r="U628" s="378"/>
      <c r="V628" s="378"/>
      <c r="W628" s="378"/>
      <c r="X628" s="378"/>
      <c r="Y628" s="378"/>
      <c r="Z628" s="378"/>
      <c r="AA628" s="378"/>
      <c r="AB628" s="378"/>
      <c r="AC628" s="378"/>
      <c r="AD628" s="378"/>
      <c r="AE628" s="378"/>
      <c r="AF628" s="378"/>
      <c r="AG628" s="378"/>
      <c r="AH628" s="378"/>
      <c r="AI628" s="378"/>
      <c r="AJ628" s="378"/>
      <c r="AK628" s="378"/>
      <c r="AL628" s="378"/>
    </row>
    <row r="629" spans="2:38" s="9" customFormat="1">
      <c r="B629" s="7"/>
      <c r="E629" s="378"/>
      <c r="F629" s="378"/>
      <c r="G629" s="378"/>
      <c r="H629" s="378"/>
      <c r="I629" s="378"/>
      <c r="J629" s="378"/>
      <c r="K629" s="378"/>
      <c r="L629" s="378"/>
      <c r="M629" s="378"/>
      <c r="N629" s="378"/>
      <c r="O629" s="378"/>
      <c r="P629" s="378"/>
      <c r="Q629" s="378"/>
      <c r="R629" s="378"/>
      <c r="S629" s="377"/>
      <c r="T629" s="378"/>
      <c r="U629" s="378"/>
      <c r="V629" s="378"/>
      <c r="W629" s="378"/>
      <c r="X629" s="378"/>
      <c r="Y629" s="378"/>
      <c r="Z629" s="378"/>
      <c r="AA629" s="378"/>
      <c r="AB629" s="378"/>
      <c r="AC629" s="378"/>
      <c r="AD629" s="378"/>
      <c r="AE629" s="378"/>
      <c r="AF629" s="378"/>
      <c r="AG629" s="378"/>
      <c r="AH629" s="378"/>
      <c r="AI629" s="378"/>
      <c r="AJ629" s="378"/>
      <c r="AK629" s="378"/>
      <c r="AL629" s="378"/>
    </row>
    <row r="630" spans="2:38" s="9" customFormat="1">
      <c r="B630" s="7"/>
      <c r="E630" s="378"/>
      <c r="F630" s="378"/>
      <c r="G630" s="378"/>
      <c r="H630" s="378"/>
      <c r="I630" s="378"/>
      <c r="J630" s="378"/>
      <c r="K630" s="378"/>
      <c r="L630" s="378"/>
      <c r="M630" s="378"/>
      <c r="N630" s="378"/>
      <c r="O630" s="378"/>
      <c r="P630" s="378"/>
      <c r="Q630" s="378"/>
      <c r="R630" s="378"/>
      <c r="S630" s="377"/>
      <c r="T630" s="378"/>
      <c r="U630" s="378"/>
      <c r="V630" s="378"/>
      <c r="W630" s="378"/>
      <c r="X630" s="378"/>
      <c r="Y630" s="378"/>
      <c r="Z630" s="378"/>
      <c r="AA630" s="378"/>
      <c r="AB630" s="378"/>
      <c r="AC630" s="378"/>
      <c r="AD630" s="378"/>
      <c r="AE630" s="378"/>
      <c r="AF630" s="378"/>
      <c r="AG630" s="378"/>
      <c r="AH630" s="378"/>
      <c r="AI630" s="378"/>
      <c r="AJ630" s="378"/>
      <c r="AK630" s="378"/>
      <c r="AL630" s="378"/>
    </row>
    <row r="631" spans="2:38" s="9" customFormat="1">
      <c r="B631" s="7"/>
      <c r="E631" s="378"/>
      <c r="F631" s="378"/>
      <c r="G631" s="378"/>
      <c r="H631" s="378"/>
      <c r="I631" s="378"/>
      <c r="J631" s="378"/>
      <c r="K631" s="378"/>
      <c r="L631" s="378"/>
      <c r="M631" s="378"/>
      <c r="N631" s="378"/>
      <c r="O631" s="378"/>
      <c r="P631" s="378"/>
      <c r="Q631" s="378"/>
      <c r="R631" s="378"/>
      <c r="S631" s="377"/>
      <c r="T631" s="378"/>
      <c r="U631" s="378"/>
      <c r="V631" s="378"/>
      <c r="W631" s="378"/>
      <c r="X631" s="378"/>
      <c r="Y631" s="378"/>
      <c r="Z631" s="378"/>
      <c r="AA631" s="378"/>
      <c r="AB631" s="378"/>
      <c r="AC631" s="378"/>
      <c r="AD631" s="378"/>
      <c r="AE631" s="378"/>
      <c r="AF631" s="378"/>
      <c r="AG631" s="378"/>
      <c r="AH631" s="378"/>
      <c r="AI631" s="378"/>
      <c r="AJ631" s="378"/>
      <c r="AK631" s="378"/>
      <c r="AL631" s="378"/>
    </row>
    <row r="632" spans="2:38" s="9" customFormat="1">
      <c r="B632" s="7"/>
      <c r="E632" s="378"/>
      <c r="F632" s="378"/>
      <c r="G632" s="378"/>
      <c r="H632" s="378"/>
      <c r="I632" s="378"/>
      <c r="J632" s="378"/>
      <c r="K632" s="378"/>
      <c r="L632" s="378"/>
      <c r="M632" s="378"/>
      <c r="N632" s="378"/>
      <c r="O632" s="378"/>
      <c r="P632" s="378"/>
      <c r="Q632" s="378"/>
      <c r="R632" s="378"/>
      <c r="S632" s="377"/>
      <c r="T632" s="378"/>
      <c r="U632" s="378"/>
      <c r="V632" s="378"/>
      <c r="W632" s="378"/>
      <c r="X632" s="378"/>
      <c r="Y632" s="378"/>
      <c r="Z632" s="378"/>
      <c r="AA632" s="378"/>
      <c r="AB632" s="378"/>
      <c r="AC632" s="378"/>
      <c r="AD632" s="378"/>
      <c r="AE632" s="378"/>
      <c r="AF632" s="378"/>
      <c r="AG632" s="378"/>
      <c r="AH632" s="378"/>
      <c r="AI632" s="378"/>
      <c r="AJ632" s="378"/>
      <c r="AK632" s="378"/>
      <c r="AL632" s="378"/>
    </row>
    <row r="633" spans="2:38" s="9" customFormat="1">
      <c r="B633" s="7"/>
      <c r="E633" s="378"/>
      <c r="F633" s="378"/>
      <c r="G633" s="378"/>
      <c r="H633" s="378"/>
      <c r="I633" s="378"/>
      <c r="J633" s="378"/>
      <c r="K633" s="378"/>
      <c r="L633" s="378"/>
      <c r="M633" s="378"/>
      <c r="N633" s="378"/>
      <c r="O633" s="378"/>
      <c r="P633" s="378"/>
      <c r="Q633" s="378"/>
      <c r="R633" s="378"/>
      <c r="S633" s="377"/>
      <c r="T633" s="378"/>
      <c r="U633" s="378"/>
      <c r="V633" s="378"/>
      <c r="W633" s="378"/>
      <c r="X633" s="378"/>
      <c r="Y633" s="378"/>
      <c r="Z633" s="378"/>
      <c r="AA633" s="378"/>
      <c r="AB633" s="378"/>
      <c r="AC633" s="378"/>
      <c r="AD633" s="378"/>
      <c r="AE633" s="378"/>
      <c r="AF633" s="378"/>
      <c r="AG633" s="378"/>
      <c r="AH633" s="378"/>
      <c r="AI633" s="378"/>
      <c r="AJ633" s="378"/>
      <c r="AK633" s="378"/>
      <c r="AL633" s="378"/>
    </row>
    <row r="634" spans="2:38" s="9" customFormat="1">
      <c r="B634" s="7"/>
      <c r="E634" s="378"/>
      <c r="F634" s="378"/>
      <c r="G634" s="378"/>
      <c r="H634" s="378"/>
      <c r="I634" s="378"/>
      <c r="J634" s="378"/>
      <c r="K634" s="378"/>
      <c r="L634" s="378"/>
      <c r="M634" s="378"/>
      <c r="N634" s="378"/>
      <c r="O634" s="378"/>
      <c r="P634" s="378"/>
      <c r="Q634" s="378"/>
      <c r="R634" s="378"/>
      <c r="S634" s="377"/>
      <c r="T634" s="378"/>
      <c r="U634" s="378"/>
      <c r="V634" s="378"/>
      <c r="W634" s="378"/>
      <c r="X634" s="378"/>
      <c r="Y634" s="378"/>
      <c r="Z634" s="378"/>
      <c r="AA634" s="378"/>
      <c r="AB634" s="378"/>
      <c r="AC634" s="378"/>
      <c r="AD634" s="378"/>
      <c r="AE634" s="378"/>
      <c r="AF634" s="378"/>
      <c r="AG634" s="378"/>
      <c r="AH634" s="378"/>
      <c r="AI634" s="378"/>
      <c r="AJ634" s="378"/>
      <c r="AK634" s="378"/>
      <c r="AL634" s="378"/>
    </row>
    <row r="635" spans="2:38" s="9" customFormat="1">
      <c r="B635" s="7"/>
      <c r="E635" s="378"/>
      <c r="F635" s="378"/>
      <c r="G635" s="378"/>
      <c r="H635" s="378"/>
      <c r="I635" s="378"/>
      <c r="J635" s="378"/>
      <c r="K635" s="378"/>
      <c r="L635" s="378"/>
      <c r="M635" s="378"/>
      <c r="N635" s="378"/>
      <c r="O635" s="378"/>
      <c r="P635" s="378"/>
      <c r="Q635" s="378"/>
      <c r="R635" s="378"/>
      <c r="S635" s="377"/>
      <c r="T635" s="378"/>
      <c r="U635" s="378"/>
      <c r="V635" s="378"/>
      <c r="W635" s="378"/>
      <c r="X635" s="378"/>
      <c r="Y635" s="378"/>
      <c r="Z635" s="378"/>
      <c r="AA635" s="378"/>
      <c r="AB635" s="378"/>
      <c r="AC635" s="378"/>
      <c r="AD635" s="378"/>
      <c r="AE635" s="378"/>
      <c r="AF635" s="378"/>
      <c r="AG635" s="378"/>
      <c r="AH635" s="378"/>
      <c r="AI635" s="378"/>
      <c r="AJ635" s="378"/>
      <c r="AK635" s="378"/>
      <c r="AL635" s="378"/>
    </row>
    <row r="636" spans="2:38" s="9" customFormat="1">
      <c r="B636" s="7"/>
      <c r="E636" s="378"/>
      <c r="F636" s="378"/>
      <c r="G636" s="378"/>
      <c r="H636" s="378"/>
      <c r="I636" s="378"/>
      <c r="J636" s="378"/>
      <c r="K636" s="378"/>
      <c r="L636" s="378"/>
      <c r="M636" s="378"/>
      <c r="N636" s="378"/>
      <c r="O636" s="378"/>
      <c r="P636" s="378"/>
      <c r="Q636" s="378"/>
      <c r="R636" s="378"/>
      <c r="S636" s="377"/>
      <c r="T636" s="378"/>
      <c r="U636" s="378"/>
      <c r="V636" s="378"/>
      <c r="W636" s="378"/>
      <c r="X636" s="378"/>
      <c r="Y636" s="378"/>
      <c r="Z636" s="378"/>
      <c r="AA636" s="378"/>
      <c r="AB636" s="378"/>
      <c r="AC636" s="378"/>
      <c r="AD636" s="378"/>
      <c r="AE636" s="378"/>
      <c r="AF636" s="378"/>
      <c r="AG636" s="378"/>
      <c r="AH636" s="378"/>
      <c r="AI636" s="378"/>
      <c r="AJ636" s="378"/>
      <c r="AK636" s="378"/>
      <c r="AL636" s="378"/>
    </row>
    <row r="637" spans="2:38" s="9" customFormat="1">
      <c r="B637" s="7"/>
      <c r="E637" s="378"/>
      <c r="F637" s="378"/>
      <c r="G637" s="378"/>
      <c r="H637" s="378"/>
      <c r="I637" s="378"/>
      <c r="J637" s="378"/>
      <c r="K637" s="378"/>
      <c r="L637" s="378"/>
      <c r="M637" s="378"/>
      <c r="N637" s="378"/>
      <c r="O637" s="378"/>
      <c r="P637" s="378"/>
      <c r="Q637" s="378"/>
      <c r="R637" s="378"/>
      <c r="S637" s="377"/>
      <c r="T637" s="378"/>
      <c r="U637" s="378"/>
      <c r="V637" s="378"/>
      <c r="W637" s="378"/>
      <c r="X637" s="378"/>
      <c r="Y637" s="378"/>
      <c r="Z637" s="378"/>
      <c r="AA637" s="378"/>
      <c r="AB637" s="378"/>
      <c r="AC637" s="378"/>
      <c r="AD637" s="378"/>
      <c r="AE637" s="378"/>
      <c r="AF637" s="378"/>
      <c r="AG637" s="378"/>
      <c r="AH637" s="378"/>
      <c r="AI637" s="378"/>
      <c r="AJ637" s="378"/>
      <c r="AK637" s="378"/>
      <c r="AL637" s="378"/>
    </row>
    <row r="638" spans="2:38" s="9" customFormat="1">
      <c r="B638" s="7"/>
      <c r="E638" s="378"/>
      <c r="F638" s="378"/>
      <c r="G638" s="378"/>
      <c r="H638" s="378"/>
      <c r="I638" s="378"/>
      <c r="J638" s="378"/>
      <c r="K638" s="378"/>
      <c r="L638" s="378"/>
      <c r="M638" s="378"/>
      <c r="N638" s="378"/>
      <c r="O638" s="378"/>
      <c r="P638" s="378"/>
      <c r="Q638" s="378"/>
      <c r="R638" s="378"/>
      <c r="S638" s="377"/>
      <c r="T638" s="378"/>
      <c r="U638" s="378"/>
      <c r="V638" s="378"/>
      <c r="W638" s="378"/>
      <c r="X638" s="378"/>
      <c r="Y638" s="378"/>
      <c r="Z638" s="378"/>
      <c r="AA638" s="378"/>
      <c r="AB638" s="378"/>
      <c r="AC638" s="378"/>
      <c r="AD638" s="378"/>
      <c r="AE638" s="378"/>
      <c r="AF638" s="378"/>
      <c r="AG638" s="378"/>
      <c r="AH638" s="378"/>
      <c r="AI638" s="378"/>
      <c r="AJ638" s="378"/>
      <c r="AK638" s="378"/>
      <c r="AL638" s="378"/>
    </row>
    <row r="639" spans="2:38" s="9" customFormat="1">
      <c r="B639" s="7"/>
      <c r="E639" s="378"/>
      <c r="F639" s="378"/>
      <c r="G639" s="378"/>
      <c r="H639" s="378"/>
      <c r="I639" s="378"/>
      <c r="J639" s="378"/>
      <c r="K639" s="378"/>
      <c r="L639" s="378"/>
      <c r="M639" s="378"/>
      <c r="N639" s="378"/>
      <c r="O639" s="378"/>
      <c r="P639" s="378"/>
      <c r="Q639" s="378"/>
      <c r="R639" s="378"/>
      <c r="S639" s="377"/>
      <c r="T639" s="378"/>
      <c r="U639" s="378"/>
      <c r="V639" s="378"/>
      <c r="W639" s="378"/>
      <c r="X639" s="378"/>
      <c r="Y639" s="378"/>
      <c r="Z639" s="378"/>
      <c r="AA639" s="378"/>
      <c r="AB639" s="378"/>
      <c r="AC639" s="378"/>
      <c r="AD639" s="378"/>
      <c r="AE639" s="378"/>
      <c r="AF639" s="378"/>
      <c r="AG639" s="378"/>
      <c r="AH639" s="378"/>
      <c r="AI639" s="378"/>
      <c r="AJ639" s="378"/>
      <c r="AK639" s="378"/>
      <c r="AL639" s="378"/>
    </row>
    <row r="640" spans="2:38" s="9" customFormat="1">
      <c r="B640" s="7"/>
      <c r="E640" s="378"/>
      <c r="F640" s="378"/>
      <c r="G640" s="378"/>
      <c r="H640" s="378"/>
      <c r="I640" s="378"/>
      <c r="J640" s="378"/>
      <c r="K640" s="378"/>
      <c r="L640" s="378"/>
      <c r="M640" s="378"/>
      <c r="N640" s="378"/>
      <c r="O640" s="378"/>
      <c r="P640" s="378"/>
      <c r="Q640" s="378"/>
      <c r="R640" s="378"/>
      <c r="S640" s="377"/>
      <c r="T640" s="378"/>
      <c r="U640" s="378"/>
      <c r="V640" s="378"/>
      <c r="W640" s="378"/>
      <c r="X640" s="378"/>
      <c r="Y640" s="378"/>
      <c r="Z640" s="378"/>
      <c r="AA640" s="378"/>
      <c r="AB640" s="378"/>
      <c r="AC640" s="378"/>
      <c r="AD640" s="378"/>
      <c r="AE640" s="378"/>
      <c r="AF640" s="378"/>
      <c r="AG640" s="378"/>
      <c r="AH640" s="378"/>
      <c r="AI640" s="378"/>
      <c r="AJ640" s="378"/>
      <c r="AK640" s="378"/>
      <c r="AL640" s="378"/>
    </row>
    <row r="641" spans="2:38" s="9" customFormat="1">
      <c r="B641" s="7"/>
      <c r="E641" s="378"/>
      <c r="F641" s="378"/>
      <c r="G641" s="378"/>
      <c r="H641" s="378"/>
      <c r="I641" s="378"/>
      <c r="J641" s="378"/>
      <c r="K641" s="378"/>
      <c r="L641" s="378"/>
      <c r="M641" s="378"/>
      <c r="N641" s="378"/>
      <c r="O641" s="378"/>
      <c r="P641" s="378"/>
      <c r="Q641" s="378"/>
      <c r="R641" s="378"/>
      <c r="S641" s="377"/>
      <c r="T641" s="378"/>
      <c r="U641" s="378"/>
      <c r="V641" s="378"/>
      <c r="W641" s="378"/>
      <c r="X641" s="378"/>
      <c r="Y641" s="378"/>
      <c r="Z641" s="378"/>
      <c r="AA641" s="378"/>
      <c r="AB641" s="378"/>
      <c r="AC641" s="378"/>
      <c r="AD641" s="378"/>
      <c r="AE641" s="378"/>
      <c r="AF641" s="378"/>
      <c r="AG641" s="378"/>
      <c r="AH641" s="378"/>
      <c r="AI641" s="378"/>
      <c r="AJ641" s="378"/>
      <c r="AK641" s="378"/>
      <c r="AL641" s="378"/>
    </row>
    <row r="642" spans="2:38" s="9" customFormat="1">
      <c r="B642" s="7"/>
      <c r="E642" s="378"/>
      <c r="F642" s="378"/>
      <c r="G642" s="378"/>
      <c r="H642" s="378"/>
      <c r="I642" s="378"/>
      <c r="J642" s="378"/>
      <c r="K642" s="378"/>
      <c r="L642" s="378"/>
      <c r="M642" s="378"/>
      <c r="N642" s="378"/>
      <c r="O642" s="378"/>
      <c r="P642" s="378"/>
      <c r="Q642" s="378"/>
      <c r="R642" s="378"/>
      <c r="S642" s="377"/>
      <c r="T642" s="378"/>
      <c r="U642" s="378"/>
      <c r="V642" s="378"/>
      <c r="W642" s="378"/>
      <c r="X642" s="378"/>
      <c r="Y642" s="378"/>
      <c r="Z642" s="378"/>
      <c r="AA642" s="378"/>
      <c r="AB642" s="378"/>
      <c r="AC642" s="378"/>
      <c r="AD642" s="378"/>
      <c r="AE642" s="378"/>
      <c r="AF642" s="378"/>
      <c r="AG642" s="378"/>
      <c r="AH642" s="378"/>
      <c r="AI642" s="378"/>
      <c r="AJ642" s="378"/>
      <c r="AK642" s="378"/>
      <c r="AL642" s="378"/>
    </row>
    <row r="643" spans="2:38" s="9" customFormat="1">
      <c r="B643" s="7"/>
      <c r="E643" s="378"/>
      <c r="F643" s="378"/>
      <c r="G643" s="378"/>
      <c r="H643" s="378"/>
      <c r="I643" s="378"/>
      <c r="J643" s="378"/>
      <c r="K643" s="378"/>
      <c r="L643" s="378"/>
      <c r="M643" s="378"/>
      <c r="N643" s="378"/>
      <c r="O643" s="378"/>
      <c r="P643" s="378"/>
      <c r="Q643" s="378"/>
      <c r="R643" s="378"/>
      <c r="S643" s="377"/>
      <c r="T643" s="378"/>
      <c r="U643" s="378"/>
      <c r="V643" s="378"/>
      <c r="W643" s="378"/>
      <c r="X643" s="378"/>
      <c r="Y643" s="378"/>
      <c r="Z643" s="378"/>
      <c r="AA643" s="378"/>
      <c r="AB643" s="378"/>
      <c r="AC643" s="378"/>
      <c r="AD643" s="378"/>
      <c r="AE643" s="378"/>
      <c r="AF643" s="378"/>
      <c r="AG643" s="378"/>
      <c r="AH643" s="378"/>
      <c r="AI643" s="378"/>
      <c r="AJ643" s="378"/>
      <c r="AK643" s="378"/>
      <c r="AL643" s="378"/>
    </row>
    <row r="644" spans="2:38" s="9" customFormat="1">
      <c r="B644" s="7"/>
      <c r="E644" s="378"/>
      <c r="F644" s="378"/>
      <c r="G644" s="378"/>
      <c r="H644" s="378"/>
      <c r="I644" s="378"/>
      <c r="J644" s="378"/>
      <c r="K644" s="378"/>
      <c r="L644" s="378"/>
      <c r="M644" s="378"/>
      <c r="N644" s="378"/>
      <c r="O644" s="378"/>
      <c r="P644" s="378"/>
      <c r="Q644" s="378"/>
      <c r="R644" s="378"/>
      <c r="S644" s="377"/>
      <c r="T644" s="378"/>
      <c r="U644" s="378"/>
      <c r="V644" s="378"/>
      <c r="W644" s="378"/>
      <c r="X644" s="378"/>
      <c r="Y644" s="378"/>
      <c r="Z644" s="378"/>
      <c r="AA644" s="378"/>
      <c r="AB644" s="378"/>
      <c r="AC644" s="378"/>
      <c r="AD644" s="378"/>
      <c r="AE644" s="378"/>
      <c r="AF644" s="378"/>
      <c r="AG644" s="378"/>
      <c r="AH644" s="378"/>
      <c r="AI644" s="378"/>
      <c r="AJ644" s="378"/>
      <c r="AK644" s="378"/>
      <c r="AL644" s="378"/>
    </row>
    <row r="645" spans="2:38" s="9" customFormat="1">
      <c r="B645" s="7"/>
      <c r="E645" s="378"/>
      <c r="F645" s="378"/>
      <c r="G645" s="378"/>
      <c r="H645" s="378"/>
      <c r="I645" s="378"/>
      <c r="J645" s="378"/>
      <c r="K645" s="378"/>
      <c r="L645" s="378"/>
      <c r="M645" s="378"/>
      <c r="N645" s="378"/>
      <c r="O645" s="378"/>
      <c r="P645" s="378"/>
      <c r="Q645" s="378"/>
      <c r="R645" s="378"/>
      <c r="S645" s="377"/>
      <c r="T645" s="378"/>
      <c r="U645" s="378"/>
      <c r="V645" s="378"/>
      <c r="W645" s="378"/>
      <c r="X645" s="378"/>
      <c r="Y645" s="378"/>
      <c r="Z645" s="378"/>
      <c r="AA645" s="378"/>
      <c r="AB645" s="378"/>
      <c r="AC645" s="378"/>
      <c r="AD645" s="378"/>
      <c r="AE645" s="378"/>
      <c r="AF645" s="378"/>
      <c r="AG645" s="378"/>
      <c r="AH645" s="378"/>
      <c r="AI645" s="378"/>
      <c r="AJ645" s="378"/>
      <c r="AK645" s="378"/>
      <c r="AL645" s="378"/>
    </row>
    <row r="646" spans="2:38" s="9" customFormat="1">
      <c r="B646" s="7"/>
      <c r="E646" s="378"/>
      <c r="F646" s="378"/>
      <c r="G646" s="378"/>
      <c r="H646" s="378"/>
      <c r="I646" s="378"/>
      <c r="J646" s="378"/>
      <c r="K646" s="378"/>
      <c r="L646" s="378"/>
      <c r="M646" s="378"/>
      <c r="N646" s="378"/>
      <c r="O646" s="378"/>
      <c r="P646" s="378"/>
      <c r="Q646" s="378"/>
      <c r="R646" s="378"/>
      <c r="S646" s="377"/>
      <c r="T646" s="378"/>
      <c r="U646" s="378"/>
      <c r="V646" s="378"/>
      <c r="W646" s="378"/>
      <c r="X646" s="378"/>
      <c r="Y646" s="378"/>
      <c r="Z646" s="378"/>
      <c r="AA646" s="378"/>
      <c r="AB646" s="378"/>
      <c r="AC646" s="378"/>
      <c r="AD646" s="378"/>
      <c r="AE646" s="378"/>
      <c r="AF646" s="378"/>
      <c r="AG646" s="378"/>
      <c r="AH646" s="378"/>
      <c r="AI646" s="378"/>
      <c r="AJ646" s="378"/>
      <c r="AK646" s="378"/>
      <c r="AL646" s="378"/>
    </row>
    <row r="647" spans="2:38" s="9" customFormat="1">
      <c r="B647" s="7"/>
      <c r="E647" s="378"/>
      <c r="F647" s="378"/>
      <c r="G647" s="378"/>
      <c r="H647" s="378"/>
      <c r="I647" s="378"/>
      <c r="J647" s="378"/>
      <c r="K647" s="378"/>
      <c r="L647" s="378"/>
      <c r="M647" s="378"/>
      <c r="N647" s="378"/>
      <c r="O647" s="378"/>
      <c r="P647" s="378"/>
      <c r="Q647" s="378"/>
      <c r="R647" s="378"/>
      <c r="S647" s="377"/>
      <c r="T647" s="378"/>
      <c r="U647" s="378"/>
      <c r="V647" s="378"/>
      <c r="W647" s="378"/>
      <c r="X647" s="378"/>
      <c r="Y647" s="378"/>
      <c r="Z647" s="378"/>
      <c r="AA647" s="378"/>
      <c r="AB647" s="378"/>
      <c r="AC647" s="378"/>
      <c r="AD647" s="378"/>
      <c r="AE647" s="378"/>
      <c r="AF647" s="378"/>
      <c r="AG647" s="378"/>
      <c r="AH647" s="378"/>
      <c r="AI647" s="378"/>
      <c r="AJ647" s="378"/>
      <c r="AK647" s="378"/>
      <c r="AL647" s="378"/>
    </row>
    <row r="648" spans="2:38" s="9" customFormat="1">
      <c r="B648" s="7"/>
      <c r="E648" s="378"/>
      <c r="F648" s="378"/>
      <c r="G648" s="378"/>
      <c r="H648" s="378"/>
      <c r="I648" s="378"/>
      <c r="J648" s="378"/>
      <c r="K648" s="378"/>
      <c r="L648" s="378"/>
      <c r="M648" s="378"/>
      <c r="N648" s="378"/>
      <c r="O648" s="378"/>
      <c r="P648" s="378"/>
      <c r="Q648" s="378"/>
      <c r="R648" s="378"/>
      <c r="S648" s="377"/>
      <c r="T648" s="378"/>
      <c r="U648" s="378"/>
      <c r="V648" s="378"/>
      <c r="W648" s="378"/>
      <c r="X648" s="378"/>
      <c r="Y648" s="378"/>
      <c r="Z648" s="378"/>
      <c r="AA648" s="378"/>
      <c r="AB648" s="378"/>
      <c r="AC648" s="378"/>
      <c r="AD648" s="378"/>
      <c r="AE648" s="378"/>
      <c r="AF648" s="378"/>
      <c r="AG648" s="378"/>
      <c r="AH648" s="378"/>
      <c r="AI648" s="378"/>
      <c r="AJ648" s="378"/>
      <c r="AK648" s="378"/>
      <c r="AL648" s="378"/>
    </row>
    <row r="649" spans="2:38" s="9" customFormat="1">
      <c r="B649" s="7"/>
      <c r="E649" s="378"/>
      <c r="F649" s="378"/>
      <c r="G649" s="378"/>
      <c r="H649" s="378"/>
      <c r="I649" s="378"/>
      <c r="J649" s="378"/>
      <c r="K649" s="378"/>
      <c r="L649" s="378"/>
      <c r="M649" s="378"/>
      <c r="N649" s="378"/>
      <c r="O649" s="378"/>
      <c r="P649" s="378"/>
      <c r="Q649" s="378"/>
      <c r="R649" s="378"/>
      <c r="S649" s="377"/>
      <c r="T649" s="378"/>
      <c r="U649" s="378"/>
      <c r="V649" s="378"/>
      <c r="W649" s="378"/>
      <c r="X649" s="378"/>
      <c r="Y649" s="378"/>
      <c r="Z649" s="378"/>
      <c r="AA649" s="378"/>
      <c r="AB649" s="378"/>
      <c r="AC649" s="378"/>
      <c r="AD649" s="378"/>
      <c r="AE649" s="378"/>
      <c r="AF649" s="378"/>
      <c r="AG649" s="378"/>
      <c r="AH649" s="378"/>
      <c r="AI649" s="378"/>
      <c r="AJ649" s="378"/>
      <c r="AK649" s="378"/>
      <c r="AL649" s="378"/>
    </row>
    <row r="650" spans="2:38" s="9" customFormat="1">
      <c r="B650" s="7"/>
      <c r="E650" s="378"/>
      <c r="F650" s="378"/>
      <c r="G650" s="378"/>
      <c r="H650" s="378"/>
      <c r="I650" s="378"/>
      <c r="J650" s="378"/>
      <c r="K650" s="378"/>
      <c r="L650" s="378"/>
      <c r="M650" s="378"/>
      <c r="N650" s="378"/>
      <c r="O650" s="378"/>
      <c r="P650" s="378"/>
      <c r="Q650" s="378"/>
      <c r="R650" s="378"/>
      <c r="S650" s="377"/>
      <c r="T650" s="378"/>
      <c r="U650" s="378"/>
      <c r="V650" s="378"/>
      <c r="W650" s="378"/>
      <c r="X650" s="378"/>
      <c r="Y650" s="378"/>
      <c r="Z650" s="378"/>
      <c r="AA650" s="378"/>
      <c r="AB650" s="378"/>
      <c r="AC650" s="378"/>
      <c r="AD650" s="378"/>
      <c r="AE650" s="378"/>
      <c r="AF650" s="378"/>
      <c r="AG650" s="378"/>
      <c r="AH650" s="378"/>
      <c r="AI650" s="378"/>
      <c r="AJ650" s="378"/>
      <c r="AK650" s="378"/>
      <c r="AL650" s="378"/>
    </row>
    <row r="651" spans="2:38" s="9" customFormat="1">
      <c r="B651" s="7"/>
      <c r="E651" s="378"/>
      <c r="F651" s="378"/>
      <c r="G651" s="378"/>
      <c r="H651" s="378"/>
      <c r="I651" s="378"/>
      <c r="J651" s="378"/>
      <c r="K651" s="378"/>
      <c r="L651" s="378"/>
      <c r="M651" s="378"/>
      <c r="N651" s="378"/>
      <c r="O651" s="378"/>
      <c r="P651" s="378"/>
      <c r="Q651" s="378"/>
      <c r="R651" s="378"/>
      <c r="S651" s="377"/>
      <c r="T651" s="378"/>
      <c r="U651" s="378"/>
      <c r="V651" s="378"/>
      <c r="W651" s="378"/>
      <c r="X651" s="378"/>
      <c r="Y651" s="378"/>
      <c r="Z651" s="378"/>
      <c r="AA651" s="378"/>
      <c r="AB651" s="378"/>
      <c r="AC651" s="378"/>
      <c r="AD651" s="378"/>
      <c r="AE651" s="378"/>
      <c r="AF651" s="378"/>
      <c r="AG651" s="378"/>
      <c r="AH651" s="378"/>
      <c r="AI651" s="378"/>
      <c r="AJ651" s="378"/>
      <c r="AK651" s="378"/>
      <c r="AL651" s="378"/>
    </row>
    <row r="652" spans="2:38" s="9" customFormat="1">
      <c r="B652" s="7"/>
      <c r="E652" s="378"/>
      <c r="F652" s="378"/>
      <c r="G652" s="378"/>
      <c r="H652" s="378"/>
      <c r="I652" s="378"/>
      <c r="J652" s="378"/>
      <c r="K652" s="378"/>
      <c r="L652" s="378"/>
      <c r="M652" s="378"/>
      <c r="N652" s="378"/>
      <c r="O652" s="378"/>
      <c r="P652" s="378"/>
      <c r="Q652" s="378"/>
      <c r="R652" s="378"/>
      <c r="S652" s="377"/>
      <c r="T652" s="378"/>
      <c r="U652" s="378"/>
      <c r="V652" s="378"/>
      <c r="W652" s="378"/>
      <c r="X652" s="378"/>
      <c r="Y652" s="378"/>
      <c r="Z652" s="378"/>
      <c r="AA652" s="378"/>
      <c r="AB652" s="378"/>
      <c r="AC652" s="378"/>
      <c r="AD652" s="378"/>
      <c r="AE652" s="378"/>
      <c r="AF652" s="378"/>
      <c r="AG652" s="378"/>
      <c r="AH652" s="378"/>
      <c r="AI652" s="378"/>
      <c r="AJ652" s="378"/>
      <c r="AK652" s="378"/>
      <c r="AL652" s="378"/>
    </row>
    <row r="653" spans="2:38" s="9" customFormat="1">
      <c r="B653" s="7"/>
      <c r="E653" s="378"/>
      <c r="F653" s="378"/>
      <c r="G653" s="378"/>
      <c r="H653" s="378"/>
      <c r="I653" s="378"/>
      <c r="J653" s="378"/>
      <c r="K653" s="378"/>
      <c r="L653" s="378"/>
      <c r="M653" s="378"/>
      <c r="N653" s="378"/>
      <c r="O653" s="378"/>
      <c r="P653" s="378"/>
      <c r="Q653" s="378"/>
      <c r="R653" s="378"/>
      <c r="S653" s="377"/>
      <c r="T653" s="378"/>
      <c r="U653" s="378"/>
      <c r="V653" s="378"/>
      <c r="W653" s="378"/>
      <c r="X653" s="378"/>
      <c r="Y653" s="378"/>
      <c r="Z653" s="378"/>
      <c r="AA653" s="378"/>
      <c r="AB653" s="378"/>
      <c r="AC653" s="378"/>
      <c r="AD653" s="378"/>
      <c r="AE653" s="378"/>
      <c r="AF653" s="378"/>
      <c r="AG653" s="378"/>
      <c r="AH653" s="378"/>
      <c r="AI653" s="378"/>
      <c r="AJ653" s="378"/>
      <c r="AK653" s="378"/>
      <c r="AL653" s="378"/>
    </row>
    <row r="654" spans="2:38" s="9" customFormat="1">
      <c r="B654" s="7"/>
      <c r="E654" s="378"/>
      <c r="F654" s="378"/>
      <c r="G654" s="378"/>
      <c r="H654" s="378"/>
      <c r="I654" s="378"/>
      <c r="J654" s="378"/>
      <c r="K654" s="378"/>
      <c r="L654" s="378"/>
      <c r="M654" s="378"/>
      <c r="N654" s="378"/>
      <c r="O654" s="378"/>
      <c r="P654" s="378"/>
      <c r="Q654" s="378"/>
      <c r="R654" s="378"/>
      <c r="S654" s="377"/>
      <c r="T654" s="378"/>
      <c r="U654" s="378"/>
      <c r="V654" s="378"/>
      <c r="W654" s="378"/>
      <c r="X654" s="378"/>
      <c r="Y654" s="378"/>
      <c r="Z654" s="378"/>
      <c r="AA654" s="378"/>
      <c r="AB654" s="378"/>
      <c r="AC654" s="378"/>
      <c r="AD654" s="378"/>
      <c r="AE654" s="378"/>
      <c r="AF654" s="378"/>
      <c r="AG654" s="378"/>
      <c r="AH654" s="378"/>
      <c r="AI654" s="378"/>
      <c r="AJ654" s="378"/>
      <c r="AK654" s="378"/>
      <c r="AL654" s="378"/>
    </row>
    <row r="655" spans="2:38" s="9" customFormat="1">
      <c r="B655" s="7"/>
      <c r="E655" s="378"/>
      <c r="F655" s="378"/>
      <c r="G655" s="378"/>
      <c r="H655" s="378"/>
      <c r="I655" s="378"/>
      <c r="J655" s="378"/>
      <c r="K655" s="378"/>
      <c r="L655" s="378"/>
      <c r="M655" s="378"/>
      <c r="N655" s="378"/>
      <c r="O655" s="378"/>
      <c r="P655" s="378"/>
      <c r="Q655" s="378"/>
      <c r="R655" s="378"/>
      <c r="S655" s="377"/>
      <c r="T655" s="378"/>
      <c r="U655" s="378"/>
      <c r="V655" s="378"/>
      <c r="W655" s="378"/>
      <c r="X655" s="378"/>
      <c r="Y655" s="378"/>
      <c r="Z655" s="378"/>
      <c r="AA655" s="378"/>
      <c r="AB655" s="378"/>
      <c r="AC655" s="378"/>
      <c r="AD655" s="378"/>
      <c r="AE655" s="378"/>
      <c r="AF655" s="378"/>
      <c r="AG655" s="378"/>
      <c r="AH655" s="378"/>
      <c r="AI655" s="378"/>
      <c r="AJ655" s="378"/>
      <c r="AK655" s="378"/>
      <c r="AL655" s="378"/>
    </row>
    <row r="656" spans="2:38" s="9" customFormat="1">
      <c r="B656" s="7"/>
      <c r="E656" s="378"/>
      <c r="F656" s="378"/>
      <c r="G656" s="378"/>
      <c r="H656" s="378"/>
      <c r="I656" s="378"/>
      <c r="J656" s="378"/>
      <c r="K656" s="378"/>
      <c r="L656" s="378"/>
      <c r="M656" s="378"/>
      <c r="N656" s="378"/>
      <c r="O656" s="378"/>
      <c r="P656" s="378"/>
      <c r="Q656" s="378"/>
      <c r="R656" s="378"/>
      <c r="S656" s="377"/>
      <c r="T656" s="378"/>
      <c r="U656" s="378"/>
      <c r="V656" s="378"/>
      <c r="W656" s="378"/>
      <c r="X656" s="378"/>
      <c r="Y656" s="378"/>
      <c r="Z656" s="378"/>
      <c r="AA656" s="378"/>
      <c r="AB656" s="378"/>
      <c r="AC656" s="378"/>
      <c r="AD656" s="378"/>
      <c r="AE656" s="378"/>
      <c r="AF656" s="378"/>
      <c r="AG656" s="378"/>
      <c r="AH656" s="378"/>
      <c r="AI656" s="378"/>
      <c r="AJ656" s="378"/>
      <c r="AK656" s="378"/>
      <c r="AL656" s="378"/>
    </row>
    <row r="657" spans="2:38" s="9" customFormat="1">
      <c r="B657" s="7"/>
      <c r="E657" s="378"/>
      <c r="F657" s="378"/>
      <c r="G657" s="378"/>
      <c r="H657" s="378"/>
      <c r="I657" s="378"/>
      <c r="J657" s="378"/>
      <c r="K657" s="378"/>
      <c r="L657" s="378"/>
      <c r="M657" s="378"/>
      <c r="N657" s="378"/>
      <c r="O657" s="378"/>
      <c r="P657" s="378"/>
      <c r="Q657" s="378"/>
      <c r="R657" s="378"/>
      <c r="S657" s="377"/>
      <c r="T657" s="378"/>
      <c r="U657" s="378"/>
      <c r="V657" s="378"/>
      <c r="W657" s="378"/>
      <c r="X657" s="378"/>
      <c r="Y657" s="378"/>
      <c r="Z657" s="378"/>
      <c r="AA657" s="378"/>
      <c r="AB657" s="378"/>
      <c r="AC657" s="378"/>
      <c r="AD657" s="378"/>
      <c r="AE657" s="378"/>
      <c r="AF657" s="378"/>
      <c r="AG657" s="378"/>
      <c r="AH657" s="378"/>
      <c r="AI657" s="378"/>
      <c r="AJ657" s="378"/>
      <c r="AK657" s="378"/>
      <c r="AL657" s="378"/>
    </row>
    <row r="658" spans="2:38" s="9" customFormat="1">
      <c r="B658" s="7"/>
      <c r="E658" s="378"/>
      <c r="F658" s="378"/>
      <c r="G658" s="378"/>
      <c r="H658" s="378"/>
      <c r="I658" s="378"/>
      <c r="J658" s="378"/>
      <c r="K658" s="378"/>
      <c r="L658" s="378"/>
      <c r="M658" s="378"/>
      <c r="N658" s="378"/>
      <c r="O658" s="378"/>
      <c r="P658" s="378"/>
      <c r="Q658" s="378"/>
      <c r="R658" s="378"/>
      <c r="S658" s="377"/>
      <c r="T658" s="378"/>
      <c r="U658" s="378"/>
      <c r="V658" s="378"/>
      <c r="W658" s="378"/>
      <c r="X658" s="378"/>
      <c r="Y658" s="378"/>
      <c r="Z658" s="378"/>
      <c r="AA658" s="378"/>
      <c r="AB658" s="378"/>
      <c r="AC658" s="378"/>
      <c r="AD658" s="378"/>
      <c r="AE658" s="378"/>
      <c r="AF658" s="378"/>
      <c r="AG658" s="378"/>
      <c r="AH658" s="378"/>
      <c r="AI658" s="378"/>
      <c r="AJ658" s="378"/>
      <c r="AK658" s="378"/>
      <c r="AL658" s="378"/>
    </row>
    <row r="659" spans="2:38" s="9" customFormat="1">
      <c r="B659" s="7"/>
      <c r="E659" s="378"/>
      <c r="F659" s="378"/>
      <c r="G659" s="378"/>
      <c r="H659" s="378"/>
      <c r="I659" s="378"/>
      <c r="J659" s="378"/>
      <c r="K659" s="378"/>
      <c r="L659" s="378"/>
      <c r="M659" s="378"/>
      <c r="N659" s="378"/>
      <c r="O659" s="378"/>
      <c r="P659" s="378"/>
      <c r="Q659" s="378"/>
      <c r="R659" s="378"/>
      <c r="S659" s="377"/>
      <c r="T659" s="378"/>
      <c r="U659" s="378"/>
      <c r="V659" s="378"/>
      <c r="W659" s="378"/>
      <c r="X659" s="378"/>
      <c r="Y659" s="378"/>
      <c r="Z659" s="378"/>
      <c r="AA659" s="378"/>
      <c r="AB659" s="378"/>
      <c r="AC659" s="378"/>
      <c r="AD659" s="378"/>
      <c r="AE659" s="378"/>
      <c r="AF659" s="378"/>
      <c r="AG659" s="378"/>
      <c r="AH659" s="378"/>
      <c r="AI659" s="378"/>
      <c r="AJ659" s="378"/>
      <c r="AK659" s="378"/>
      <c r="AL659" s="378"/>
    </row>
    <row r="660" spans="2:38" s="9" customFormat="1">
      <c r="B660" s="7"/>
      <c r="E660" s="378"/>
      <c r="F660" s="378"/>
      <c r="G660" s="378"/>
      <c r="H660" s="378"/>
      <c r="I660" s="378"/>
      <c r="J660" s="378"/>
      <c r="K660" s="378"/>
      <c r="L660" s="378"/>
      <c r="M660" s="378"/>
      <c r="N660" s="378"/>
      <c r="O660" s="378"/>
      <c r="P660" s="378"/>
      <c r="Q660" s="378"/>
      <c r="R660" s="378"/>
      <c r="S660" s="377"/>
      <c r="T660" s="378"/>
      <c r="U660" s="378"/>
      <c r="V660" s="378"/>
      <c r="W660" s="378"/>
      <c r="X660" s="378"/>
      <c r="Y660" s="378"/>
      <c r="Z660" s="378"/>
      <c r="AA660" s="378"/>
      <c r="AB660" s="378"/>
      <c r="AC660" s="378"/>
      <c r="AD660" s="378"/>
      <c r="AE660" s="378"/>
      <c r="AF660" s="378"/>
      <c r="AG660" s="378"/>
      <c r="AH660" s="378"/>
      <c r="AI660" s="378"/>
      <c r="AJ660" s="378"/>
      <c r="AK660" s="378"/>
      <c r="AL660" s="378"/>
    </row>
    <row r="661" spans="2:38" s="9" customFormat="1">
      <c r="B661" s="7"/>
      <c r="E661" s="378"/>
      <c r="F661" s="378"/>
      <c r="G661" s="378"/>
      <c r="H661" s="378"/>
      <c r="I661" s="378"/>
      <c r="J661" s="378"/>
      <c r="K661" s="378"/>
      <c r="L661" s="378"/>
      <c r="M661" s="378"/>
      <c r="N661" s="378"/>
      <c r="O661" s="378"/>
      <c r="P661" s="378"/>
      <c r="Q661" s="378"/>
      <c r="R661" s="378"/>
      <c r="S661" s="377"/>
      <c r="T661" s="378"/>
      <c r="U661" s="378"/>
      <c r="V661" s="378"/>
      <c r="W661" s="378"/>
      <c r="X661" s="378"/>
      <c r="Y661" s="378"/>
      <c r="Z661" s="378"/>
      <c r="AA661" s="378"/>
      <c r="AB661" s="378"/>
      <c r="AC661" s="378"/>
      <c r="AD661" s="378"/>
      <c r="AE661" s="378"/>
      <c r="AF661" s="378"/>
      <c r="AG661" s="378"/>
      <c r="AH661" s="378"/>
      <c r="AI661" s="378"/>
      <c r="AJ661" s="378"/>
      <c r="AK661" s="378"/>
      <c r="AL661" s="378"/>
    </row>
    <row r="662" spans="2:38" s="9" customFormat="1">
      <c r="B662" s="7"/>
      <c r="E662" s="378"/>
      <c r="F662" s="378"/>
      <c r="G662" s="378"/>
      <c r="H662" s="378"/>
      <c r="I662" s="378"/>
      <c r="J662" s="378"/>
      <c r="K662" s="378"/>
      <c r="L662" s="378"/>
      <c r="M662" s="378"/>
      <c r="N662" s="378"/>
      <c r="O662" s="378"/>
      <c r="P662" s="378"/>
      <c r="Q662" s="378"/>
      <c r="R662" s="378"/>
      <c r="S662" s="377"/>
      <c r="T662" s="378"/>
      <c r="U662" s="378"/>
      <c r="V662" s="378"/>
      <c r="W662" s="378"/>
      <c r="X662" s="378"/>
      <c r="Y662" s="378"/>
      <c r="Z662" s="378"/>
      <c r="AA662" s="378"/>
      <c r="AB662" s="378"/>
      <c r="AC662" s="378"/>
      <c r="AD662" s="378"/>
      <c r="AE662" s="378"/>
      <c r="AF662" s="378"/>
      <c r="AG662" s="378"/>
      <c r="AH662" s="378"/>
      <c r="AI662" s="378"/>
      <c r="AJ662" s="378"/>
      <c r="AK662" s="378"/>
      <c r="AL662" s="378"/>
    </row>
    <row r="663" spans="2:38" s="9" customFormat="1">
      <c r="B663" s="7"/>
      <c r="E663" s="378"/>
      <c r="F663" s="378"/>
      <c r="G663" s="378"/>
      <c r="H663" s="378"/>
      <c r="I663" s="378"/>
      <c r="J663" s="378"/>
      <c r="K663" s="378"/>
      <c r="L663" s="378"/>
      <c r="M663" s="378"/>
      <c r="N663" s="378"/>
      <c r="O663" s="378"/>
      <c r="P663" s="378"/>
      <c r="Q663" s="378"/>
      <c r="R663" s="378"/>
      <c r="S663" s="377"/>
      <c r="T663" s="378"/>
      <c r="U663" s="378"/>
      <c r="V663" s="378"/>
      <c r="W663" s="378"/>
      <c r="X663" s="378"/>
      <c r="Y663" s="378"/>
      <c r="Z663" s="378"/>
      <c r="AA663" s="378"/>
      <c r="AB663" s="378"/>
      <c r="AC663" s="378"/>
      <c r="AD663" s="378"/>
      <c r="AE663" s="378"/>
      <c r="AF663" s="378"/>
      <c r="AG663" s="378"/>
      <c r="AH663" s="378"/>
      <c r="AI663" s="378"/>
      <c r="AJ663" s="378"/>
      <c r="AK663" s="378"/>
      <c r="AL663" s="378"/>
    </row>
    <row r="664" spans="2:38" s="9" customFormat="1">
      <c r="B664" s="7"/>
      <c r="E664" s="378"/>
      <c r="F664" s="378"/>
      <c r="G664" s="378"/>
      <c r="H664" s="378"/>
      <c r="I664" s="378"/>
      <c r="J664" s="378"/>
      <c r="K664" s="378"/>
      <c r="L664" s="378"/>
      <c r="M664" s="378"/>
      <c r="N664" s="378"/>
      <c r="O664" s="378"/>
      <c r="P664" s="378"/>
      <c r="Q664" s="378"/>
      <c r="R664" s="378"/>
      <c r="S664" s="377"/>
      <c r="T664" s="378"/>
      <c r="U664" s="378"/>
      <c r="V664" s="378"/>
      <c r="W664" s="378"/>
      <c r="X664" s="378"/>
      <c r="Y664" s="378"/>
      <c r="Z664" s="378"/>
      <c r="AA664" s="378"/>
      <c r="AB664" s="378"/>
      <c r="AC664" s="378"/>
      <c r="AD664" s="378"/>
      <c r="AE664" s="378"/>
      <c r="AF664" s="378"/>
      <c r="AG664" s="378"/>
      <c r="AH664" s="378"/>
      <c r="AI664" s="378"/>
      <c r="AJ664" s="378"/>
      <c r="AK664" s="378"/>
      <c r="AL664" s="378"/>
    </row>
    <row r="665" spans="2:38" s="9" customFormat="1">
      <c r="B665" s="7"/>
      <c r="E665" s="378"/>
      <c r="F665" s="378"/>
      <c r="G665" s="378"/>
      <c r="H665" s="378"/>
      <c r="I665" s="378"/>
      <c r="J665" s="378"/>
      <c r="K665" s="378"/>
      <c r="L665" s="378"/>
      <c r="M665" s="378"/>
      <c r="N665" s="378"/>
      <c r="O665" s="378"/>
      <c r="P665" s="378"/>
      <c r="Q665" s="378"/>
      <c r="R665" s="378"/>
      <c r="S665" s="377"/>
      <c r="T665" s="378"/>
      <c r="U665" s="378"/>
      <c r="V665" s="378"/>
      <c r="W665" s="378"/>
      <c r="X665" s="378"/>
      <c r="Y665" s="378"/>
      <c r="Z665" s="378"/>
      <c r="AA665" s="378"/>
      <c r="AB665" s="378"/>
      <c r="AC665" s="378"/>
      <c r="AD665" s="378"/>
      <c r="AE665" s="378"/>
      <c r="AF665" s="378"/>
      <c r="AG665" s="378"/>
      <c r="AH665" s="378"/>
      <c r="AI665" s="378"/>
      <c r="AJ665" s="378"/>
      <c r="AK665" s="378"/>
      <c r="AL665" s="378"/>
    </row>
    <row r="666" spans="2:38" s="9" customFormat="1">
      <c r="B666" s="7"/>
      <c r="E666" s="378"/>
      <c r="F666" s="378"/>
      <c r="G666" s="378"/>
      <c r="H666" s="378"/>
      <c r="I666" s="378"/>
      <c r="J666" s="378"/>
      <c r="K666" s="378"/>
      <c r="L666" s="378"/>
      <c r="M666" s="378"/>
      <c r="N666" s="378"/>
      <c r="O666" s="378"/>
      <c r="P666" s="378"/>
      <c r="Q666" s="378"/>
      <c r="R666" s="378"/>
      <c r="S666" s="377"/>
      <c r="T666" s="378"/>
      <c r="U666" s="378"/>
      <c r="V666" s="378"/>
      <c r="W666" s="378"/>
      <c r="X666" s="378"/>
      <c r="Y666" s="378"/>
      <c r="Z666" s="378"/>
      <c r="AA666" s="378"/>
      <c r="AB666" s="378"/>
      <c r="AC666" s="378"/>
      <c r="AD666" s="378"/>
      <c r="AE666" s="378"/>
      <c r="AF666" s="378"/>
      <c r="AG666" s="378"/>
      <c r="AH666" s="378"/>
      <c r="AI666" s="378"/>
      <c r="AJ666" s="378"/>
      <c r="AK666" s="378"/>
      <c r="AL666" s="378"/>
    </row>
    <row r="667" spans="2:38" s="9" customFormat="1">
      <c r="B667" s="7"/>
      <c r="E667" s="378"/>
      <c r="F667" s="378"/>
      <c r="G667" s="378"/>
      <c r="H667" s="378"/>
      <c r="I667" s="378"/>
      <c r="J667" s="378"/>
      <c r="K667" s="378"/>
      <c r="L667" s="378"/>
      <c r="M667" s="378"/>
      <c r="N667" s="378"/>
      <c r="O667" s="378"/>
      <c r="P667" s="378"/>
      <c r="Q667" s="378"/>
      <c r="R667" s="378"/>
      <c r="S667" s="377"/>
      <c r="T667" s="378"/>
      <c r="U667" s="378"/>
      <c r="V667" s="378"/>
      <c r="W667" s="378"/>
      <c r="X667" s="378"/>
      <c r="Y667" s="378"/>
      <c r="Z667" s="378"/>
      <c r="AA667" s="378"/>
      <c r="AB667" s="378"/>
      <c r="AC667" s="378"/>
      <c r="AD667" s="378"/>
      <c r="AE667" s="378"/>
      <c r="AF667" s="378"/>
      <c r="AG667" s="378"/>
      <c r="AH667" s="378"/>
      <c r="AI667" s="378"/>
      <c r="AJ667" s="378"/>
      <c r="AK667" s="378"/>
      <c r="AL667" s="378"/>
    </row>
    <row r="668" spans="2:38" s="9" customFormat="1">
      <c r="B668" s="7"/>
      <c r="E668" s="378"/>
      <c r="F668" s="378"/>
      <c r="G668" s="378"/>
      <c r="H668" s="378"/>
      <c r="I668" s="378"/>
      <c r="J668" s="378"/>
      <c r="K668" s="378"/>
      <c r="L668" s="378"/>
      <c r="M668" s="378"/>
      <c r="N668" s="378"/>
      <c r="O668" s="378"/>
      <c r="P668" s="378"/>
      <c r="Q668" s="378"/>
      <c r="R668" s="378"/>
      <c r="S668" s="377"/>
      <c r="T668" s="378"/>
      <c r="U668" s="378"/>
      <c r="V668" s="378"/>
      <c r="W668" s="378"/>
      <c r="X668" s="378"/>
      <c r="Y668" s="378"/>
      <c r="Z668" s="378"/>
      <c r="AA668" s="378"/>
      <c r="AB668" s="378"/>
      <c r="AC668" s="378"/>
      <c r="AD668" s="378"/>
      <c r="AE668" s="378"/>
      <c r="AF668" s="378"/>
      <c r="AG668" s="378"/>
      <c r="AH668" s="378"/>
      <c r="AI668" s="378"/>
      <c r="AJ668" s="378"/>
      <c r="AK668" s="378"/>
      <c r="AL668" s="378"/>
    </row>
    <row r="669" spans="2:38" s="9" customFormat="1">
      <c r="B669" s="7"/>
      <c r="E669" s="378"/>
      <c r="F669" s="378"/>
      <c r="G669" s="378"/>
      <c r="H669" s="378"/>
      <c r="I669" s="378"/>
      <c r="J669" s="378"/>
      <c r="K669" s="378"/>
      <c r="L669" s="378"/>
      <c r="M669" s="378"/>
      <c r="N669" s="378"/>
      <c r="O669" s="378"/>
      <c r="P669" s="378"/>
      <c r="Q669" s="378"/>
      <c r="R669" s="378"/>
      <c r="S669" s="377"/>
      <c r="T669" s="378"/>
      <c r="U669" s="378"/>
      <c r="V669" s="378"/>
      <c r="W669" s="378"/>
      <c r="X669" s="378"/>
      <c r="Y669" s="378"/>
      <c r="Z669" s="378"/>
      <c r="AA669" s="378"/>
      <c r="AB669" s="378"/>
      <c r="AC669" s="378"/>
      <c r="AD669" s="378"/>
      <c r="AE669" s="378"/>
      <c r="AF669" s="378"/>
      <c r="AG669" s="378"/>
      <c r="AH669" s="378"/>
      <c r="AI669" s="378"/>
      <c r="AJ669" s="378"/>
      <c r="AK669" s="378"/>
      <c r="AL669" s="378"/>
    </row>
    <row r="670" spans="2:38" s="9" customFormat="1">
      <c r="B670" s="7"/>
      <c r="E670" s="378"/>
      <c r="F670" s="378"/>
      <c r="G670" s="378"/>
      <c r="H670" s="378"/>
      <c r="I670" s="378"/>
      <c r="J670" s="378"/>
      <c r="K670" s="378"/>
      <c r="L670" s="378"/>
      <c r="M670" s="378"/>
      <c r="N670" s="378"/>
      <c r="O670" s="378"/>
      <c r="P670" s="378"/>
      <c r="Q670" s="378"/>
      <c r="R670" s="378"/>
      <c r="S670" s="377"/>
      <c r="T670" s="378"/>
      <c r="U670" s="378"/>
      <c r="V670" s="378"/>
      <c r="W670" s="378"/>
      <c r="X670" s="378"/>
      <c r="Y670" s="378"/>
      <c r="Z670" s="378"/>
      <c r="AA670" s="378"/>
      <c r="AB670" s="378"/>
      <c r="AC670" s="378"/>
      <c r="AD670" s="378"/>
      <c r="AE670" s="378"/>
      <c r="AF670" s="378"/>
      <c r="AG670" s="378"/>
      <c r="AH670" s="378"/>
      <c r="AI670" s="378"/>
      <c r="AJ670" s="378"/>
      <c r="AK670" s="378"/>
      <c r="AL670" s="378"/>
    </row>
    <row r="671" spans="2:38" s="9" customFormat="1">
      <c r="B671" s="7"/>
      <c r="E671" s="378"/>
      <c r="F671" s="378"/>
      <c r="G671" s="378"/>
      <c r="H671" s="378"/>
      <c r="I671" s="378"/>
      <c r="J671" s="378"/>
      <c r="K671" s="378"/>
      <c r="L671" s="378"/>
      <c r="M671" s="378"/>
      <c r="N671" s="378"/>
      <c r="O671" s="378"/>
      <c r="P671" s="378"/>
      <c r="Q671" s="378"/>
      <c r="R671" s="378"/>
      <c r="S671" s="377"/>
      <c r="T671" s="378"/>
      <c r="U671" s="378"/>
      <c r="V671" s="378"/>
      <c r="W671" s="378"/>
      <c r="X671" s="378"/>
      <c r="Y671" s="378"/>
      <c r="Z671" s="378"/>
      <c r="AA671" s="378"/>
      <c r="AB671" s="378"/>
      <c r="AC671" s="378"/>
      <c r="AD671" s="378"/>
      <c r="AE671" s="378"/>
      <c r="AF671" s="378"/>
      <c r="AG671" s="378"/>
      <c r="AH671" s="378"/>
      <c r="AI671" s="378"/>
      <c r="AJ671" s="378"/>
      <c r="AK671" s="378"/>
      <c r="AL671" s="378"/>
    </row>
    <row r="672" spans="2:38" s="9" customFormat="1">
      <c r="B672" s="7"/>
      <c r="E672" s="378"/>
      <c r="F672" s="378"/>
      <c r="G672" s="378"/>
      <c r="H672" s="378"/>
      <c r="I672" s="378"/>
      <c r="J672" s="378"/>
      <c r="K672" s="378"/>
      <c r="L672" s="378"/>
      <c r="M672" s="378"/>
      <c r="N672" s="378"/>
      <c r="O672" s="378"/>
      <c r="P672" s="378"/>
      <c r="Q672" s="378"/>
      <c r="R672" s="378"/>
      <c r="S672" s="377"/>
      <c r="T672" s="378"/>
      <c r="U672" s="378"/>
      <c r="V672" s="378"/>
      <c r="W672" s="378"/>
      <c r="X672" s="378"/>
      <c r="Y672" s="378"/>
      <c r="Z672" s="378"/>
      <c r="AA672" s="378"/>
      <c r="AB672" s="378"/>
      <c r="AC672" s="378"/>
      <c r="AD672" s="378"/>
      <c r="AE672" s="378"/>
      <c r="AF672" s="378"/>
      <c r="AG672" s="378"/>
      <c r="AH672" s="378"/>
      <c r="AI672" s="378"/>
      <c r="AJ672" s="378"/>
      <c r="AK672" s="378"/>
      <c r="AL672" s="378"/>
    </row>
    <row r="673" spans="2:38" s="9" customFormat="1">
      <c r="B673" s="7"/>
      <c r="E673" s="378"/>
      <c r="F673" s="378"/>
      <c r="G673" s="378"/>
      <c r="H673" s="378"/>
      <c r="I673" s="378"/>
      <c r="J673" s="378"/>
      <c r="K673" s="378"/>
      <c r="L673" s="378"/>
      <c r="M673" s="378"/>
      <c r="N673" s="378"/>
      <c r="O673" s="378"/>
      <c r="P673" s="378"/>
      <c r="Q673" s="378"/>
      <c r="R673" s="378"/>
      <c r="S673" s="377"/>
      <c r="T673" s="378"/>
      <c r="U673" s="378"/>
      <c r="V673" s="378"/>
      <c r="W673" s="378"/>
      <c r="X673" s="378"/>
      <c r="Y673" s="378"/>
      <c r="Z673" s="378"/>
      <c r="AA673" s="378"/>
      <c r="AB673" s="378"/>
      <c r="AC673" s="378"/>
      <c r="AD673" s="378"/>
      <c r="AE673" s="378"/>
      <c r="AF673" s="378"/>
      <c r="AG673" s="378"/>
      <c r="AH673" s="378"/>
      <c r="AI673" s="378"/>
      <c r="AJ673" s="378"/>
      <c r="AK673" s="378"/>
      <c r="AL673" s="378"/>
    </row>
    <row r="674" spans="2:38" s="9" customFormat="1">
      <c r="B674" s="7"/>
      <c r="E674" s="378"/>
      <c r="F674" s="378"/>
      <c r="G674" s="378"/>
      <c r="H674" s="378"/>
      <c r="I674" s="378"/>
      <c r="J674" s="378"/>
      <c r="K674" s="378"/>
      <c r="L674" s="378"/>
      <c r="M674" s="378"/>
      <c r="N674" s="378"/>
      <c r="O674" s="378"/>
      <c r="P674" s="378"/>
      <c r="Q674" s="378"/>
      <c r="R674" s="378"/>
      <c r="S674" s="377"/>
      <c r="T674" s="378"/>
      <c r="U674" s="378"/>
      <c r="V674" s="378"/>
      <c r="W674" s="378"/>
      <c r="X674" s="378"/>
      <c r="Y674" s="378"/>
      <c r="Z674" s="378"/>
      <c r="AA674" s="378"/>
      <c r="AB674" s="378"/>
      <c r="AC674" s="378"/>
      <c r="AD674" s="378"/>
      <c r="AE674" s="378"/>
      <c r="AF674" s="378"/>
      <c r="AG674" s="378"/>
      <c r="AH674" s="378"/>
      <c r="AI674" s="378"/>
      <c r="AJ674" s="378"/>
      <c r="AK674" s="378"/>
      <c r="AL674" s="378"/>
    </row>
    <row r="675" spans="2:38" s="9" customFormat="1">
      <c r="B675" s="7"/>
      <c r="E675" s="378"/>
      <c r="F675" s="378"/>
      <c r="G675" s="378"/>
      <c r="H675" s="378"/>
      <c r="I675" s="378"/>
      <c r="J675" s="378"/>
      <c r="K675" s="378"/>
      <c r="L675" s="378"/>
      <c r="M675" s="378"/>
      <c r="N675" s="378"/>
      <c r="O675" s="378"/>
      <c r="P675" s="378"/>
      <c r="Q675" s="378"/>
      <c r="R675" s="378"/>
      <c r="S675" s="377"/>
      <c r="T675" s="378"/>
      <c r="U675" s="378"/>
      <c r="V675" s="378"/>
      <c r="W675" s="378"/>
      <c r="X675" s="378"/>
      <c r="Y675" s="378"/>
      <c r="Z675" s="378"/>
      <c r="AA675" s="378"/>
      <c r="AB675" s="378"/>
      <c r="AC675" s="378"/>
      <c r="AD675" s="378"/>
      <c r="AE675" s="378"/>
      <c r="AF675" s="378"/>
      <c r="AG675" s="378"/>
      <c r="AH675" s="378"/>
      <c r="AI675" s="378"/>
      <c r="AJ675" s="378"/>
      <c r="AK675" s="378"/>
      <c r="AL675" s="378"/>
    </row>
    <row r="676" spans="2:38" s="9" customFormat="1">
      <c r="B676" s="7"/>
      <c r="E676" s="378"/>
      <c r="F676" s="378"/>
      <c r="G676" s="378"/>
      <c r="H676" s="378"/>
      <c r="I676" s="378"/>
      <c r="J676" s="378"/>
      <c r="K676" s="378"/>
      <c r="L676" s="378"/>
      <c r="M676" s="378"/>
      <c r="N676" s="378"/>
      <c r="O676" s="378"/>
      <c r="P676" s="378"/>
      <c r="Q676" s="378"/>
      <c r="R676" s="378"/>
      <c r="S676" s="377"/>
      <c r="T676" s="378"/>
      <c r="U676" s="378"/>
      <c r="V676" s="378"/>
      <c r="W676" s="378"/>
      <c r="X676" s="378"/>
      <c r="Y676" s="378"/>
      <c r="Z676" s="378"/>
      <c r="AA676" s="378"/>
      <c r="AB676" s="378"/>
      <c r="AC676" s="378"/>
      <c r="AD676" s="378"/>
      <c r="AE676" s="378"/>
      <c r="AF676" s="378"/>
      <c r="AG676" s="378"/>
      <c r="AH676" s="378"/>
      <c r="AI676" s="378"/>
      <c r="AJ676" s="378"/>
      <c r="AK676" s="378"/>
      <c r="AL676" s="378"/>
    </row>
    <row r="677" spans="2:38" s="9" customFormat="1">
      <c r="B677" s="7"/>
      <c r="E677" s="378"/>
      <c r="F677" s="378"/>
      <c r="G677" s="378"/>
      <c r="H677" s="378"/>
      <c r="I677" s="378"/>
      <c r="J677" s="378"/>
      <c r="K677" s="378"/>
      <c r="L677" s="378"/>
      <c r="M677" s="378"/>
      <c r="N677" s="378"/>
      <c r="O677" s="378"/>
      <c r="P677" s="378"/>
      <c r="Q677" s="378"/>
      <c r="R677" s="378"/>
      <c r="S677" s="377"/>
      <c r="T677" s="378"/>
      <c r="U677" s="378"/>
      <c r="V677" s="378"/>
      <c r="W677" s="378"/>
      <c r="X677" s="378"/>
      <c r="Y677" s="378"/>
      <c r="Z677" s="378"/>
      <c r="AA677" s="378"/>
      <c r="AB677" s="378"/>
      <c r="AC677" s="378"/>
      <c r="AD677" s="378"/>
      <c r="AE677" s="378"/>
      <c r="AF677" s="378"/>
      <c r="AG677" s="378"/>
      <c r="AH677" s="378"/>
      <c r="AI677" s="378"/>
      <c r="AJ677" s="378"/>
      <c r="AK677" s="378"/>
      <c r="AL677" s="378"/>
    </row>
    <row r="678" spans="2:38" s="9" customFormat="1">
      <c r="B678" s="7"/>
      <c r="E678" s="378"/>
      <c r="F678" s="378"/>
      <c r="G678" s="378"/>
      <c r="H678" s="378"/>
      <c r="I678" s="378"/>
      <c r="J678" s="378"/>
      <c r="K678" s="378"/>
      <c r="L678" s="378"/>
      <c r="M678" s="378"/>
      <c r="N678" s="378"/>
      <c r="O678" s="378"/>
      <c r="P678" s="378"/>
      <c r="Q678" s="378"/>
      <c r="R678" s="378"/>
      <c r="S678" s="377"/>
      <c r="T678" s="378"/>
      <c r="U678" s="378"/>
      <c r="V678" s="378"/>
      <c r="W678" s="378"/>
      <c r="X678" s="378"/>
      <c r="Y678" s="378"/>
      <c r="Z678" s="378"/>
      <c r="AA678" s="378"/>
      <c r="AB678" s="378"/>
      <c r="AC678" s="378"/>
      <c r="AD678" s="378"/>
      <c r="AE678" s="378"/>
      <c r="AF678" s="378"/>
      <c r="AG678" s="378"/>
      <c r="AH678" s="378"/>
      <c r="AI678" s="378"/>
      <c r="AJ678" s="378"/>
      <c r="AK678" s="378"/>
      <c r="AL678" s="378"/>
    </row>
    <row r="679" spans="2:38" s="9" customFormat="1">
      <c r="B679" s="7"/>
      <c r="E679" s="378"/>
      <c r="F679" s="378"/>
      <c r="G679" s="378"/>
      <c r="H679" s="378"/>
      <c r="I679" s="378"/>
      <c r="J679" s="378"/>
      <c r="K679" s="378"/>
      <c r="L679" s="378"/>
      <c r="M679" s="378"/>
      <c r="N679" s="378"/>
      <c r="O679" s="378"/>
      <c r="P679" s="378"/>
      <c r="Q679" s="378"/>
      <c r="R679" s="378"/>
      <c r="S679" s="377"/>
      <c r="T679" s="378"/>
      <c r="U679" s="378"/>
      <c r="V679" s="378"/>
      <c r="W679" s="378"/>
      <c r="X679" s="378"/>
      <c r="Y679" s="378"/>
      <c r="Z679" s="378"/>
      <c r="AA679" s="378"/>
      <c r="AB679" s="378"/>
      <c r="AC679" s="378"/>
      <c r="AD679" s="378"/>
      <c r="AE679" s="378"/>
      <c r="AF679" s="378"/>
      <c r="AG679" s="378"/>
      <c r="AH679" s="378"/>
      <c r="AI679" s="378"/>
      <c r="AJ679" s="378"/>
      <c r="AK679" s="378"/>
      <c r="AL679" s="378"/>
    </row>
    <row r="680" spans="2:38" s="9" customFormat="1">
      <c r="B680" s="7"/>
      <c r="E680" s="378"/>
      <c r="F680" s="378"/>
      <c r="G680" s="378"/>
      <c r="H680" s="378"/>
      <c r="I680" s="378"/>
      <c r="J680" s="378"/>
      <c r="K680" s="378"/>
      <c r="L680" s="378"/>
      <c r="M680" s="378"/>
      <c r="N680" s="378"/>
      <c r="O680" s="378"/>
      <c r="P680" s="378"/>
      <c r="Q680" s="378"/>
      <c r="R680" s="378"/>
      <c r="S680" s="377"/>
      <c r="T680" s="378"/>
      <c r="U680" s="378"/>
      <c r="V680" s="378"/>
      <c r="W680" s="378"/>
      <c r="X680" s="378"/>
      <c r="Y680" s="378"/>
      <c r="Z680" s="378"/>
      <c r="AA680" s="378"/>
      <c r="AB680" s="378"/>
      <c r="AC680" s="378"/>
      <c r="AD680" s="378"/>
      <c r="AE680" s="378"/>
      <c r="AF680" s="378"/>
      <c r="AG680" s="378"/>
      <c r="AH680" s="378"/>
      <c r="AI680" s="378"/>
      <c r="AJ680" s="378"/>
      <c r="AK680" s="378"/>
      <c r="AL680" s="378"/>
    </row>
    <row r="681" spans="2:38" s="9" customFormat="1">
      <c r="B681" s="7"/>
      <c r="E681" s="378"/>
      <c r="F681" s="378"/>
      <c r="G681" s="378"/>
      <c r="H681" s="378"/>
      <c r="I681" s="378"/>
      <c r="J681" s="378"/>
      <c r="K681" s="378"/>
      <c r="L681" s="378"/>
      <c r="M681" s="378"/>
      <c r="N681" s="378"/>
      <c r="O681" s="378"/>
      <c r="P681" s="378"/>
      <c r="Q681" s="378"/>
      <c r="R681" s="378"/>
      <c r="S681" s="377"/>
      <c r="T681" s="378"/>
      <c r="U681" s="378"/>
      <c r="V681" s="378"/>
      <c r="W681" s="378"/>
      <c r="X681" s="378"/>
      <c r="Y681" s="378"/>
      <c r="Z681" s="378"/>
      <c r="AA681" s="378"/>
      <c r="AB681" s="378"/>
      <c r="AC681" s="378"/>
      <c r="AD681" s="378"/>
      <c r="AE681" s="378"/>
      <c r="AF681" s="378"/>
      <c r="AG681" s="378"/>
      <c r="AH681" s="378"/>
      <c r="AI681" s="378"/>
      <c r="AJ681" s="378"/>
      <c r="AK681" s="378"/>
      <c r="AL681" s="378"/>
    </row>
    <row r="682" spans="2:38" s="9" customFormat="1">
      <c r="B682" s="7"/>
      <c r="E682" s="378"/>
      <c r="F682" s="378"/>
      <c r="G682" s="378"/>
      <c r="H682" s="378"/>
      <c r="I682" s="378"/>
      <c r="J682" s="378"/>
      <c r="K682" s="378"/>
      <c r="L682" s="378"/>
      <c r="M682" s="378"/>
      <c r="N682" s="378"/>
      <c r="O682" s="378"/>
      <c r="P682" s="378"/>
      <c r="Q682" s="378"/>
      <c r="R682" s="378"/>
      <c r="S682" s="377"/>
      <c r="T682" s="378"/>
      <c r="U682" s="378"/>
      <c r="V682" s="378"/>
      <c r="W682" s="378"/>
      <c r="X682" s="378"/>
      <c r="Y682" s="378"/>
      <c r="Z682" s="378"/>
      <c r="AA682" s="378"/>
      <c r="AB682" s="378"/>
      <c r="AC682" s="378"/>
      <c r="AD682" s="378"/>
      <c r="AE682" s="378"/>
      <c r="AF682" s="378"/>
      <c r="AG682" s="378"/>
      <c r="AH682" s="378"/>
      <c r="AI682" s="378"/>
      <c r="AJ682" s="378"/>
      <c r="AK682" s="378"/>
      <c r="AL682" s="378"/>
    </row>
    <row r="683" spans="2:38" s="9" customFormat="1">
      <c r="B683" s="7"/>
      <c r="E683" s="378"/>
      <c r="F683" s="378"/>
      <c r="G683" s="378"/>
      <c r="H683" s="378"/>
      <c r="I683" s="378"/>
      <c r="J683" s="378"/>
      <c r="K683" s="378"/>
      <c r="L683" s="378"/>
      <c r="M683" s="378"/>
      <c r="N683" s="378"/>
      <c r="O683" s="378"/>
      <c r="P683" s="378"/>
      <c r="Q683" s="378"/>
      <c r="R683" s="378"/>
      <c r="S683" s="377"/>
      <c r="T683" s="378"/>
      <c r="U683" s="378"/>
      <c r="V683" s="378"/>
      <c r="W683" s="378"/>
      <c r="X683" s="378"/>
      <c r="Y683" s="378"/>
      <c r="Z683" s="378"/>
      <c r="AA683" s="378"/>
      <c r="AB683" s="378"/>
      <c r="AC683" s="378"/>
      <c r="AD683" s="378"/>
      <c r="AE683" s="378"/>
      <c r="AF683" s="378"/>
      <c r="AG683" s="378"/>
      <c r="AH683" s="378"/>
      <c r="AI683" s="378"/>
      <c r="AJ683" s="378"/>
      <c r="AK683" s="378"/>
      <c r="AL683" s="378"/>
    </row>
    <row r="684" spans="2:38" s="9" customFormat="1">
      <c r="B684" s="7"/>
      <c r="E684" s="378"/>
      <c r="F684" s="378"/>
      <c r="G684" s="378"/>
      <c r="H684" s="378"/>
      <c r="I684" s="378"/>
      <c r="J684" s="378"/>
      <c r="K684" s="378"/>
      <c r="L684" s="378"/>
      <c r="M684" s="378"/>
      <c r="N684" s="378"/>
      <c r="O684" s="378"/>
      <c r="P684" s="378"/>
      <c r="Q684" s="378"/>
      <c r="R684" s="378"/>
      <c r="S684" s="377"/>
      <c r="T684" s="378"/>
      <c r="U684" s="378"/>
      <c r="V684" s="378"/>
      <c r="W684" s="378"/>
      <c r="X684" s="378"/>
      <c r="Y684" s="378"/>
      <c r="Z684" s="378"/>
      <c r="AA684" s="378"/>
      <c r="AB684" s="378"/>
      <c r="AC684" s="378"/>
      <c r="AD684" s="378"/>
      <c r="AE684" s="378"/>
      <c r="AF684" s="378"/>
      <c r="AG684" s="378"/>
      <c r="AH684" s="378"/>
      <c r="AI684" s="378"/>
      <c r="AJ684" s="378"/>
      <c r="AK684" s="378"/>
      <c r="AL684" s="378"/>
    </row>
    <row r="685" spans="2:38" s="9" customFormat="1">
      <c r="B685" s="7"/>
      <c r="E685" s="378"/>
      <c r="F685" s="378"/>
      <c r="G685" s="378"/>
      <c r="H685" s="378"/>
      <c r="I685" s="378"/>
      <c r="J685" s="378"/>
      <c r="K685" s="378"/>
      <c r="L685" s="378"/>
      <c r="M685" s="378"/>
      <c r="N685" s="378"/>
      <c r="O685" s="378"/>
      <c r="P685" s="378"/>
      <c r="Q685" s="378"/>
      <c r="R685" s="378"/>
      <c r="S685" s="377"/>
      <c r="T685" s="378"/>
      <c r="U685" s="378"/>
      <c r="V685" s="378"/>
      <c r="W685" s="378"/>
      <c r="X685" s="378"/>
      <c r="Y685" s="378"/>
      <c r="Z685" s="378"/>
      <c r="AA685" s="378"/>
      <c r="AB685" s="378"/>
      <c r="AC685" s="378"/>
      <c r="AD685" s="378"/>
      <c r="AE685" s="378"/>
      <c r="AF685" s="378"/>
      <c r="AG685" s="378"/>
      <c r="AH685" s="378"/>
      <c r="AI685" s="378"/>
      <c r="AJ685" s="378"/>
      <c r="AK685" s="378"/>
      <c r="AL685" s="378"/>
    </row>
    <row r="686" spans="2:38" s="9" customFormat="1">
      <c r="B686" s="7"/>
      <c r="E686" s="378"/>
      <c r="F686" s="378"/>
      <c r="G686" s="378"/>
      <c r="H686" s="378"/>
      <c r="I686" s="378"/>
      <c r="J686" s="378"/>
      <c r="K686" s="378"/>
      <c r="L686" s="378"/>
      <c r="M686" s="378"/>
      <c r="N686" s="378"/>
      <c r="O686" s="378"/>
      <c r="P686" s="378"/>
      <c r="Q686" s="378"/>
      <c r="R686" s="378"/>
      <c r="S686" s="377"/>
      <c r="T686" s="378"/>
      <c r="U686" s="378"/>
      <c r="V686" s="378"/>
      <c r="W686" s="378"/>
      <c r="X686" s="378"/>
      <c r="Y686" s="378"/>
      <c r="Z686" s="378"/>
      <c r="AA686" s="378"/>
      <c r="AB686" s="378"/>
      <c r="AC686" s="378"/>
      <c r="AD686" s="378"/>
      <c r="AE686" s="378"/>
      <c r="AF686" s="378"/>
      <c r="AG686" s="378"/>
      <c r="AH686" s="378"/>
      <c r="AI686" s="378"/>
      <c r="AJ686" s="378"/>
      <c r="AK686" s="378"/>
      <c r="AL686" s="378"/>
    </row>
    <row r="687" spans="2:38" s="9" customFormat="1">
      <c r="B687" s="7"/>
      <c r="E687" s="378"/>
      <c r="F687" s="378"/>
      <c r="G687" s="378"/>
      <c r="H687" s="378"/>
      <c r="I687" s="378"/>
      <c r="J687" s="378"/>
      <c r="K687" s="378"/>
      <c r="L687" s="378"/>
      <c r="M687" s="378"/>
      <c r="N687" s="378"/>
      <c r="O687" s="378"/>
      <c r="P687" s="378"/>
      <c r="Q687" s="378"/>
      <c r="R687" s="378"/>
      <c r="S687" s="377"/>
      <c r="T687" s="378"/>
      <c r="U687" s="378"/>
      <c r="V687" s="378"/>
      <c r="W687" s="378"/>
      <c r="X687" s="378"/>
      <c r="Y687" s="378"/>
      <c r="Z687" s="378"/>
      <c r="AA687" s="378"/>
      <c r="AB687" s="378"/>
      <c r="AC687" s="378"/>
      <c r="AD687" s="378"/>
      <c r="AE687" s="378"/>
      <c r="AF687" s="378"/>
      <c r="AG687" s="378"/>
      <c r="AH687" s="378"/>
      <c r="AI687" s="378"/>
      <c r="AJ687" s="378"/>
      <c r="AK687" s="378"/>
      <c r="AL687" s="378"/>
    </row>
    <row r="688" spans="2:38" s="9" customFormat="1">
      <c r="B688" s="7"/>
      <c r="E688" s="378"/>
      <c r="F688" s="378"/>
      <c r="G688" s="378"/>
      <c r="H688" s="378"/>
      <c r="I688" s="378"/>
      <c r="J688" s="378"/>
      <c r="K688" s="378"/>
      <c r="L688" s="378"/>
      <c r="M688" s="378"/>
      <c r="N688" s="378"/>
      <c r="O688" s="378"/>
      <c r="P688" s="378"/>
      <c r="Q688" s="378"/>
      <c r="R688" s="378"/>
      <c r="S688" s="377"/>
      <c r="T688" s="378"/>
      <c r="U688" s="378"/>
      <c r="V688" s="378"/>
      <c r="W688" s="378"/>
      <c r="X688" s="378"/>
      <c r="Y688" s="378"/>
      <c r="Z688" s="378"/>
      <c r="AA688" s="378"/>
      <c r="AB688" s="378"/>
      <c r="AC688" s="378"/>
      <c r="AD688" s="378"/>
      <c r="AE688" s="378"/>
      <c r="AF688" s="378"/>
      <c r="AG688" s="378"/>
      <c r="AH688" s="378"/>
      <c r="AI688" s="378"/>
      <c r="AJ688" s="378"/>
      <c r="AK688" s="378"/>
      <c r="AL688" s="378"/>
    </row>
    <row r="689" spans="2:38" s="9" customFormat="1">
      <c r="B689" s="7"/>
      <c r="E689" s="378"/>
      <c r="F689" s="378"/>
      <c r="G689" s="378"/>
      <c r="H689" s="378"/>
      <c r="I689" s="378"/>
      <c r="J689" s="378"/>
      <c r="K689" s="378"/>
      <c r="L689" s="378"/>
      <c r="M689" s="378"/>
      <c r="N689" s="378"/>
      <c r="O689" s="378"/>
      <c r="P689" s="378"/>
      <c r="Q689" s="378"/>
      <c r="R689" s="378"/>
      <c r="S689" s="377"/>
      <c r="T689" s="378"/>
      <c r="U689" s="378"/>
      <c r="V689" s="378"/>
      <c r="W689" s="378"/>
      <c r="X689" s="378"/>
      <c r="Y689" s="378"/>
      <c r="Z689" s="378"/>
      <c r="AA689" s="378"/>
      <c r="AB689" s="378"/>
      <c r="AC689" s="378"/>
      <c r="AD689" s="378"/>
      <c r="AE689" s="378"/>
      <c r="AF689" s="378"/>
      <c r="AG689" s="378"/>
      <c r="AH689" s="378"/>
      <c r="AI689" s="378"/>
      <c r="AJ689" s="378"/>
      <c r="AK689" s="378"/>
      <c r="AL689" s="378"/>
    </row>
    <row r="690" spans="2:38" s="9" customFormat="1">
      <c r="B690" s="7"/>
      <c r="E690" s="378"/>
      <c r="F690" s="378"/>
      <c r="G690" s="378"/>
      <c r="H690" s="378"/>
      <c r="I690" s="378"/>
      <c r="J690" s="378"/>
      <c r="K690" s="378"/>
      <c r="L690" s="378"/>
      <c r="M690" s="378"/>
      <c r="N690" s="378"/>
      <c r="O690" s="378"/>
      <c r="P690" s="378"/>
      <c r="Q690" s="378"/>
      <c r="R690" s="378"/>
      <c r="S690" s="377"/>
      <c r="T690" s="378"/>
      <c r="U690" s="378"/>
      <c r="V690" s="378"/>
      <c r="W690" s="378"/>
      <c r="X690" s="378"/>
      <c r="Y690" s="378"/>
      <c r="Z690" s="378"/>
      <c r="AA690" s="378"/>
      <c r="AB690" s="378"/>
      <c r="AC690" s="378"/>
      <c r="AD690" s="378"/>
      <c r="AE690" s="378"/>
      <c r="AF690" s="378"/>
      <c r="AG690" s="378"/>
      <c r="AH690" s="378"/>
      <c r="AI690" s="378"/>
      <c r="AJ690" s="378"/>
      <c r="AK690" s="378"/>
      <c r="AL690" s="378"/>
    </row>
    <row r="691" spans="2:38" s="9" customFormat="1">
      <c r="B691" s="7"/>
      <c r="E691" s="378"/>
      <c r="F691" s="378"/>
      <c r="G691" s="378"/>
      <c r="H691" s="378"/>
      <c r="I691" s="378"/>
      <c r="J691" s="378"/>
      <c r="K691" s="378"/>
      <c r="L691" s="378"/>
      <c r="M691" s="378"/>
      <c r="N691" s="378"/>
      <c r="O691" s="378"/>
      <c r="P691" s="378"/>
      <c r="Q691" s="378"/>
      <c r="R691" s="378"/>
      <c r="S691" s="377"/>
      <c r="T691" s="378"/>
      <c r="U691" s="378"/>
      <c r="V691" s="378"/>
      <c r="W691" s="378"/>
      <c r="X691" s="378"/>
      <c r="Y691" s="378"/>
      <c r="Z691" s="378"/>
      <c r="AA691" s="378"/>
      <c r="AB691" s="378"/>
      <c r="AC691" s="378"/>
      <c r="AD691" s="378"/>
      <c r="AE691" s="378"/>
      <c r="AF691" s="378"/>
      <c r="AG691" s="378"/>
      <c r="AH691" s="378"/>
      <c r="AI691" s="378"/>
      <c r="AJ691" s="378"/>
      <c r="AK691" s="378"/>
      <c r="AL691" s="378"/>
    </row>
    <row r="692" spans="2:38" s="9" customFormat="1">
      <c r="B692" s="7"/>
      <c r="E692" s="378"/>
      <c r="F692" s="378"/>
      <c r="G692" s="378"/>
      <c r="H692" s="378"/>
      <c r="I692" s="378"/>
      <c r="J692" s="378"/>
      <c r="K692" s="378"/>
      <c r="L692" s="378"/>
      <c r="M692" s="378"/>
      <c r="N692" s="378"/>
      <c r="O692" s="378"/>
      <c r="P692" s="378"/>
      <c r="Q692" s="378"/>
      <c r="R692" s="378"/>
      <c r="S692" s="377"/>
      <c r="T692" s="378"/>
      <c r="U692" s="378"/>
      <c r="V692" s="378"/>
      <c r="W692" s="378"/>
      <c r="X692" s="378"/>
      <c r="Y692" s="378"/>
      <c r="Z692" s="378"/>
      <c r="AA692" s="378"/>
      <c r="AB692" s="378"/>
      <c r="AC692" s="378"/>
      <c r="AD692" s="378"/>
      <c r="AE692" s="378"/>
      <c r="AF692" s="378"/>
      <c r="AG692" s="378"/>
      <c r="AH692" s="378"/>
      <c r="AI692" s="378"/>
      <c r="AJ692" s="378"/>
      <c r="AK692" s="378"/>
      <c r="AL692" s="378"/>
    </row>
    <row r="693" spans="2:38" s="9" customFormat="1">
      <c r="B693" s="7"/>
      <c r="E693" s="378"/>
      <c r="F693" s="378"/>
      <c r="G693" s="378"/>
      <c r="H693" s="378"/>
      <c r="I693" s="378"/>
      <c r="J693" s="378"/>
      <c r="K693" s="378"/>
      <c r="L693" s="378"/>
      <c r="M693" s="378"/>
      <c r="N693" s="378"/>
      <c r="O693" s="378"/>
      <c r="P693" s="378"/>
      <c r="Q693" s="378"/>
      <c r="R693" s="378"/>
      <c r="S693" s="377"/>
      <c r="T693" s="378"/>
      <c r="U693" s="378"/>
      <c r="V693" s="378"/>
      <c r="W693" s="378"/>
      <c r="X693" s="378"/>
      <c r="Y693" s="378"/>
      <c r="Z693" s="378"/>
      <c r="AA693" s="378"/>
      <c r="AB693" s="378"/>
      <c r="AC693" s="378"/>
      <c r="AD693" s="378"/>
      <c r="AE693" s="378"/>
      <c r="AF693" s="378"/>
      <c r="AG693" s="378"/>
      <c r="AH693" s="378"/>
      <c r="AI693" s="378"/>
      <c r="AJ693" s="378"/>
      <c r="AK693" s="378"/>
      <c r="AL693" s="378"/>
    </row>
    <row r="694" spans="2:38" s="9" customFormat="1">
      <c r="B694" s="7"/>
      <c r="E694" s="378"/>
      <c r="F694" s="378"/>
      <c r="G694" s="378"/>
      <c r="H694" s="378"/>
      <c r="I694" s="378"/>
      <c r="J694" s="378"/>
      <c r="K694" s="378"/>
      <c r="L694" s="378"/>
      <c r="M694" s="378"/>
      <c r="N694" s="378"/>
      <c r="O694" s="378"/>
      <c r="P694" s="378"/>
      <c r="Q694" s="378"/>
      <c r="R694" s="378"/>
      <c r="S694" s="377"/>
      <c r="T694" s="378"/>
      <c r="U694" s="378"/>
      <c r="V694" s="378"/>
      <c r="W694" s="378"/>
      <c r="X694" s="378"/>
      <c r="Y694" s="378"/>
      <c r="Z694" s="378"/>
      <c r="AA694" s="378"/>
      <c r="AB694" s="378"/>
      <c r="AC694" s="378"/>
      <c r="AD694" s="378"/>
      <c r="AE694" s="378"/>
      <c r="AF694" s="378"/>
      <c r="AG694" s="378"/>
      <c r="AH694" s="378"/>
      <c r="AI694" s="378"/>
      <c r="AJ694" s="378"/>
      <c r="AK694" s="378"/>
      <c r="AL694" s="378"/>
    </row>
    <row r="695" spans="2:38" s="9" customFormat="1">
      <c r="B695" s="7"/>
      <c r="E695" s="378"/>
      <c r="F695" s="378"/>
      <c r="G695" s="378"/>
      <c r="H695" s="378"/>
      <c r="I695" s="378"/>
      <c r="J695" s="378"/>
      <c r="K695" s="378"/>
      <c r="L695" s="378"/>
      <c r="M695" s="378"/>
      <c r="N695" s="378"/>
      <c r="O695" s="378"/>
      <c r="P695" s="378"/>
      <c r="Q695" s="378"/>
      <c r="R695" s="378"/>
      <c r="S695" s="377"/>
      <c r="T695" s="378"/>
      <c r="U695" s="378"/>
      <c r="V695" s="378"/>
      <c r="W695" s="378"/>
      <c r="X695" s="378"/>
      <c r="Y695" s="378"/>
      <c r="Z695" s="378"/>
      <c r="AA695" s="378"/>
      <c r="AB695" s="378"/>
      <c r="AC695" s="378"/>
      <c r="AD695" s="378"/>
      <c r="AE695" s="378"/>
      <c r="AF695" s="378"/>
      <c r="AG695" s="378"/>
      <c r="AH695" s="378"/>
      <c r="AI695" s="378"/>
      <c r="AJ695" s="378"/>
      <c r="AK695" s="378"/>
      <c r="AL695" s="378"/>
    </row>
    <row r="696" spans="2:38" s="9" customFormat="1">
      <c r="B696" s="7"/>
      <c r="E696" s="378"/>
      <c r="F696" s="378"/>
      <c r="G696" s="378"/>
      <c r="H696" s="378"/>
      <c r="I696" s="378"/>
      <c r="J696" s="378"/>
      <c r="K696" s="378"/>
      <c r="L696" s="378"/>
      <c r="M696" s="378"/>
      <c r="N696" s="378"/>
      <c r="O696" s="378"/>
      <c r="P696" s="378"/>
      <c r="Q696" s="378"/>
      <c r="R696" s="378"/>
      <c r="S696" s="377"/>
      <c r="T696" s="378"/>
      <c r="U696" s="378"/>
      <c r="V696" s="378"/>
      <c r="W696" s="378"/>
      <c r="X696" s="378"/>
      <c r="Y696" s="378"/>
      <c r="Z696" s="378"/>
      <c r="AA696" s="378"/>
      <c r="AB696" s="378"/>
      <c r="AC696" s="378"/>
      <c r="AD696" s="378"/>
      <c r="AE696" s="378"/>
      <c r="AF696" s="378"/>
      <c r="AG696" s="378"/>
      <c r="AH696" s="378"/>
      <c r="AI696" s="378"/>
      <c r="AJ696" s="378"/>
      <c r="AK696" s="378"/>
      <c r="AL696" s="378"/>
    </row>
    <row r="697" spans="2:38" s="9" customFormat="1">
      <c r="B697" s="7"/>
      <c r="E697" s="378"/>
      <c r="F697" s="378"/>
      <c r="G697" s="378"/>
      <c r="H697" s="378"/>
      <c r="I697" s="378"/>
      <c r="J697" s="378"/>
      <c r="K697" s="378"/>
      <c r="L697" s="378"/>
      <c r="M697" s="378"/>
      <c r="N697" s="378"/>
      <c r="O697" s="378"/>
      <c r="P697" s="378"/>
      <c r="Q697" s="378"/>
      <c r="R697" s="378"/>
      <c r="S697" s="377"/>
      <c r="T697" s="378"/>
      <c r="U697" s="378"/>
      <c r="V697" s="378"/>
      <c r="W697" s="378"/>
      <c r="X697" s="378"/>
      <c r="Y697" s="378"/>
      <c r="Z697" s="378"/>
      <c r="AA697" s="378"/>
      <c r="AB697" s="378"/>
      <c r="AC697" s="378"/>
      <c r="AD697" s="378"/>
      <c r="AE697" s="378"/>
      <c r="AF697" s="378"/>
      <c r="AG697" s="378"/>
      <c r="AH697" s="378"/>
      <c r="AI697" s="378"/>
      <c r="AJ697" s="378"/>
      <c r="AK697" s="378"/>
      <c r="AL697" s="378"/>
    </row>
    <row r="698" spans="2:38" s="9" customFormat="1">
      <c r="B698" s="7"/>
      <c r="E698" s="378"/>
      <c r="F698" s="378"/>
      <c r="G698" s="378"/>
      <c r="H698" s="378"/>
      <c r="I698" s="378"/>
      <c r="J698" s="378"/>
      <c r="K698" s="378"/>
      <c r="L698" s="378"/>
      <c r="M698" s="378"/>
      <c r="N698" s="378"/>
      <c r="O698" s="378"/>
      <c r="P698" s="378"/>
      <c r="Q698" s="378"/>
      <c r="R698" s="378"/>
      <c r="S698" s="377"/>
      <c r="T698" s="378"/>
      <c r="U698" s="378"/>
      <c r="V698" s="378"/>
      <c r="W698" s="378"/>
      <c r="X698" s="378"/>
      <c r="Y698" s="378"/>
      <c r="Z698" s="378"/>
      <c r="AA698" s="378"/>
      <c r="AB698" s="378"/>
      <c r="AC698" s="378"/>
      <c r="AD698" s="378"/>
      <c r="AE698" s="378"/>
      <c r="AF698" s="378"/>
      <c r="AG698" s="378"/>
      <c r="AH698" s="378"/>
      <c r="AI698" s="378"/>
      <c r="AJ698" s="378"/>
      <c r="AK698" s="378"/>
      <c r="AL698" s="378"/>
    </row>
    <row r="699" spans="2:38" s="9" customFormat="1">
      <c r="B699" s="7"/>
      <c r="E699" s="378"/>
      <c r="F699" s="378"/>
      <c r="G699" s="378"/>
      <c r="H699" s="378"/>
      <c r="I699" s="378"/>
      <c r="J699" s="378"/>
      <c r="K699" s="378"/>
      <c r="L699" s="378"/>
      <c r="M699" s="378"/>
      <c r="N699" s="378"/>
      <c r="O699" s="378"/>
      <c r="P699" s="378"/>
      <c r="Q699" s="378"/>
      <c r="R699" s="378"/>
      <c r="S699" s="377"/>
      <c r="T699" s="378"/>
      <c r="U699" s="378"/>
      <c r="V699" s="378"/>
      <c r="W699" s="378"/>
      <c r="X699" s="378"/>
      <c r="Y699" s="378"/>
      <c r="Z699" s="378"/>
      <c r="AA699" s="378"/>
      <c r="AB699" s="378"/>
      <c r="AC699" s="378"/>
      <c r="AD699" s="378"/>
      <c r="AE699" s="378"/>
      <c r="AF699" s="378"/>
      <c r="AG699" s="378"/>
      <c r="AH699" s="378"/>
      <c r="AI699" s="378"/>
      <c r="AJ699" s="378"/>
      <c r="AK699" s="378"/>
      <c r="AL699" s="378"/>
    </row>
    <row r="700" spans="2:38" s="9" customFormat="1">
      <c r="B700" s="7"/>
      <c r="E700" s="378"/>
      <c r="F700" s="378"/>
      <c r="G700" s="378"/>
      <c r="H700" s="378"/>
      <c r="I700" s="378"/>
      <c r="J700" s="378"/>
      <c r="K700" s="378"/>
      <c r="L700" s="378"/>
      <c r="M700" s="378"/>
      <c r="N700" s="378"/>
      <c r="O700" s="378"/>
      <c r="P700" s="378"/>
      <c r="Q700" s="378"/>
      <c r="R700" s="378"/>
      <c r="S700" s="377"/>
      <c r="T700" s="378"/>
      <c r="U700" s="378"/>
      <c r="V700" s="378"/>
      <c r="W700" s="378"/>
      <c r="X700" s="378"/>
      <c r="Y700" s="378"/>
      <c r="Z700" s="378"/>
      <c r="AA700" s="378"/>
      <c r="AB700" s="378"/>
      <c r="AC700" s="378"/>
      <c r="AD700" s="378"/>
      <c r="AE700" s="378"/>
      <c r="AF700" s="378"/>
      <c r="AG700" s="378"/>
      <c r="AH700" s="378"/>
      <c r="AI700" s="378"/>
      <c r="AJ700" s="378"/>
      <c r="AK700" s="378"/>
      <c r="AL700" s="378"/>
    </row>
    <row r="701" spans="2:38" s="9" customFormat="1">
      <c r="B701" s="7"/>
      <c r="E701" s="378"/>
      <c r="F701" s="378"/>
      <c r="G701" s="378"/>
      <c r="H701" s="378"/>
      <c r="I701" s="378"/>
      <c r="J701" s="378"/>
      <c r="K701" s="378"/>
      <c r="L701" s="378"/>
      <c r="M701" s="378"/>
      <c r="N701" s="378"/>
      <c r="O701" s="378"/>
      <c r="P701" s="378"/>
      <c r="Q701" s="378"/>
      <c r="R701" s="378"/>
      <c r="S701" s="377"/>
      <c r="T701" s="378"/>
      <c r="U701" s="378"/>
      <c r="V701" s="378"/>
      <c r="W701" s="378"/>
      <c r="X701" s="378"/>
      <c r="Y701" s="378"/>
      <c r="Z701" s="378"/>
      <c r="AA701" s="378"/>
      <c r="AB701" s="378"/>
      <c r="AC701" s="378"/>
      <c r="AD701" s="378"/>
      <c r="AE701" s="378"/>
      <c r="AF701" s="378"/>
      <c r="AG701" s="378"/>
      <c r="AH701" s="378"/>
      <c r="AI701" s="378"/>
      <c r="AJ701" s="378"/>
      <c r="AK701" s="378"/>
      <c r="AL701" s="378"/>
    </row>
    <row r="702" spans="2:38" s="9" customFormat="1">
      <c r="B702" s="7"/>
      <c r="E702" s="378"/>
      <c r="F702" s="378"/>
      <c r="G702" s="378"/>
      <c r="H702" s="378"/>
      <c r="I702" s="378"/>
      <c r="J702" s="378"/>
      <c r="K702" s="378"/>
      <c r="L702" s="378"/>
      <c r="M702" s="378"/>
      <c r="N702" s="378"/>
      <c r="O702" s="378"/>
      <c r="P702" s="378"/>
      <c r="Q702" s="378"/>
      <c r="R702" s="378"/>
      <c r="S702" s="377"/>
      <c r="T702" s="378"/>
      <c r="U702" s="378"/>
      <c r="V702" s="378"/>
      <c r="W702" s="378"/>
      <c r="X702" s="378"/>
      <c r="Y702" s="378"/>
      <c r="Z702" s="378"/>
      <c r="AA702" s="378"/>
      <c r="AB702" s="378"/>
      <c r="AC702" s="378"/>
      <c r="AD702" s="378"/>
      <c r="AE702" s="378"/>
      <c r="AF702" s="378"/>
      <c r="AG702" s="378"/>
      <c r="AH702" s="378"/>
      <c r="AI702" s="378"/>
      <c r="AJ702" s="378"/>
      <c r="AK702" s="378"/>
      <c r="AL702" s="378"/>
    </row>
    <row r="703" spans="2:38" s="9" customFormat="1">
      <c r="B703" s="7"/>
      <c r="E703" s="378"/>
      <c r="F703" s="378"/>
      <c r="G703" s="378"/>
      <c r="H703" s="378"/>
      <c r="I703" s="378"/>
      <c r="J703" s="378"/>
      <c r="K703" s="378"/>
      <c r="L703" s="378"/>
      <c r="M703" s="378"/>
      <c r="N703" s="378"/>
      <c r="O703" s="378"/>
      <c r="P703" s="378"/>
      <c r="Q703" s="378"/>
      <c r="R703" s="378"/>
      <c r="S703" s="377"/>
      <c r="T703" s="378"/>
      <c r="U703" s="378"/>
      <c r="V703" s="378"/>
      <c r="W703" s="378"/>
      <c r="X703" s="378"/>
      <c r="Y703" s="378"/>
      <c r="Z703" s="378"/>
      <c r="AA703" s="378"/>
      <c r="AB703" s="378"/>
      <c r="AC703" s="378"/>
      <c r="AD703" s="378"/>
      <c r="AE703" s="378"/>
      <c r="AF703" s="378"/>
      <c r="AG703" s="378"/>
      <c r="AH703" s="378"/>
      <c r="AI703" s="378"/>
      <c r="AJ703" s="378"/>
      <c r="AK703" s="378"/>
      <c r="AL703" s="378"/>
    </row>
    <row r="704" spans="2:38" s="9" customFormat="1">
      <c r="B704" s="7"/>
      <c r="E704" s="378"/>
      <c r="F704" s="378"/>
      <c r="G704" s="378"/>
      <c r="H704" s="378"/>
      <c r="I704" s="378"/>
      <c r="J704" s="378"/>
      <c r="K704" s="378"/>
      <c r="L704" s="378"/>
      <c r="M704" s="378"/>
      <c r="N704" s="378"/>
      <c r="O704" s="378"/>
      <c r="P704" s="378"/>
      <c r="Q704" s="378"/>
      <c r="R704" s="378"/>
      <c r="S704" s="377"/>
      <c r="T704" s="378"/>
      <c r="U704" s="378"/>
      <c r="V704" s="378"/>
      <c r="W704" s="378"/>
      <c r="X704" s="378"/>
      <c r="Y704" s="378"/>
      <c r="Z704" s="378"/>
      <c r="AA704" s="378"/>
      <c r="AB704" s="378"/>
      <c r="AC704" s="378"/>
      <c r="AD704" s="378"/>
      <c r="AE704" s="378"/>
      <c r="AF704" s="378"/>
      <c r="AG704" s="378"/>
      <c r="AH704" s="378"/>
      <c r="AI704" s="378"/>
      <c r="AJ704" s="378"/>
      <c r="AK704" s="378"/>
      <c r="AL704" s="378"/>
    </row>
    <row r="705" spans="2:38" s="9" customFormat="1">
      <c r="B705" s="7"/>
      <c r="E705" s="378"/>
      <c r="F705" s="378"/>
      <c r="G705" s="378"/>
      <c r="H705" s="378"/>
      <c r="I705" s="378"/>
      <c r="J705" s="378"/>
      <c r="K705" s="378"/>
      <c r="L705" s="378"/>
      <c r="M705" s="378"/>
      <c r="N705" s="378"/>
      <c r="O705" s="378"/>
      <c r="P705" s="378"/>
      <c r="Q705" s="378"/>
      <c r="R705" s="378"/>
      <c r="S705" s="377"/>
      <c r="T705" s="378"/>
      <c r="U705" s="378"/>
      <c r="V705" s="378"/>
      <c r="W705" s="378"/>
      <c r="X705" s="378"/>
      <c r="Y705" s="378"/>
      <c r="Z705" s="378"/>
      <c r="AA705" s="378"/>
      <c r="AB705" s="378"/>
      <c r="AC705" s="378"/>
      <c r="AD705" s="378"/>
      <c r="AE705" s="378"/>
      <c r="AF705" s="378"/>
      <c r="AG705" s="378"/>
      <c r="AH705" s="378"/>
      <c r="AI705" s="378"/>
      <c r="AJ705" s="378"/>
      <c r="AK705" s="378"/>
      <c r="AL705" s="378"/>
    </row>
    <row r="706" spans="2:38" s="9" customFormat="1">
      <c r="B706" s="7"/>
      <c r="E706" s="378"/>
      <c r="F706" s="378"/>
      <c r="G706" s="378"/>
      <c r="H706" s="378"/>
      <c r="I706" s="378"/>
      <c r="J706" s="378"/>
      <c r="K706" s="378"/>
      <c r="L706" s="378"/>
      <c r="M706" s="378"/>
      <c r="N706" s="378"/>
      <c r="O706" s="378"/>
      <c r="P706" s="378"/>
      <c r="Q706" s="378"/>
      <c r="R706" s="378"/>
      <c r="S706" s="377"/>
      <c r="T706" s="378"/>
      <c r="U706" s="378"/>
      <c r="V706" s="378"/>
      <c r="W706" s="378"/>
      <c r="X706" s="378"/>
      <c r="Y706" s="378"/>
      <c r="Z706" s="378"/>
      <c r="AA706" s="378"/>
      <c r="AB706" s="378"/>
      <c r="AC706" s="378"/>
      <c r="AD706" s="378"/>
      <c r="AE706" s="378"/>
      <c r="AF706" s="378"/>
      <c r="AG706" s="378"/>
      <c r="AH706" s="378"/>
      <c r="AI706" s="378"/>
      <c r="AJ706" s="378"/>
      <c r="AK706" s="378"/>
      <c r="AL706" s="378"/>
    </row>
    <row r="707" spans="2:38" s="9" customFormat="1">
      <c r="B707" s="7"/>
      <c r="E707" s="378"/>
      <c r="F707" s="378"/>
      <c r="G707" s="378"/>
      <c r="H707" s="378"/>
      <c r="I707" s="378"/>
      <c r="J707" s="378"/>
      <c r="K707" s="378"/>
      <c r="L707" s="378"/>
      <c r="M707" s="378"/>
      <c r="N707" s="378"/>
      <c r="O707" s="378"/>
      <c r="P707" s="378"/>
      <c r="Q707" s="378"/>
      <c r="R707" s="378"/>
      <c r="S707" s="377"/>
      <c r="T707" s="378"/>
      <c r="U707" s="378"/>
      <c r="V707" s="378"/>
      <c r="W707" s="378"/>
      <c r="X707" s="378"/>
      <c r="Y707" s="378"/>
      <c r="Z707" s="378"/>
      <c r="AA707" s="378"/>
      <c r="AB707" s="378"/>
      <c r="AC707" s="378"/>
      <c r="AD707" s="378"/>
      <c r="AE707" s="378"/>
      <c r="AF707" s="378"/>
      <c r="AG707" s="378"/>
      <c r="AH707" s="378"/>
      <c r="AI707" s="378"/>
      <c r="AJ707" s="378"/>
      <c r="AK707" s="378"/>
      <c r="AL707" s="378"/>
    </row>
    <row r="708" spans="2:38" s="9" customFormat="1">
      <c r="B708" s="7"/>
      <c r="E708" s="378"/>
      <c r="F708" s="378"/>
      <c r="G708" s="378"/>
      <c r="H708" s="378"/>
      <c r="I708" s="378"/>
      <c r="J708" s="378"/>
      <c r="K708" s="378"/>
      <c r="L708" s="378"/>
      <c r="M708" s="378"/>
      <c r="N708" s="378"/>
      <c r="O708" s="378"/>
      <c r="P708" s="378"/>
      <c r="Q708" s="378"/>
      <c r="R708" s="378"/>
      <c r="S708" s="377"/>
      <c r="T708" s="378"/>
      <c r="U708" s="378"/>
      <c r="V708" s="378"/>
      <c r="W708" s="378"/>
      <c r="X708" s="378"/>
      <c r="Y708" s="378"/>
      <c r="Z708" s="378"/>
      <c r="AA708" s="378"/>
      <c r="AB708" s="378"/>
      <c r="AC708" s="378"/>
      <c r="AD708" s="378"/>
      <c r="AE708" s="378"/>
      <c r="AF708" s="378"/>
      <c r="AG708" s="378"/>
      <c r="AH708" s="378"/>
      <c r="AI708" s="378"/>
      <c r="AJ708" s="378"/>
      <c r="AK708" s="378"/>
      <c r="AL708" s="378"/>
    </row>
    <row r="709" spans="2:38" s="9" customFormat="1">
      <c r="B709" s="7"/>
      <c r="E709" s="378"/>
      <c r="F709" s="378"/>
      <c r="G709" s="378"/>
      <c r="H709" s="378"/>
      <c r="I709" s="378"/>
      <c r="J709" s="378"/>
      <c r="K709" s="378"/>
      <c r="L709" s="378"/>
      <c r="M709" s="378"/>
      <c r="N709" s="378"/>
      <c r="O709" s="378"/>
      <c r="P709" s="378"/>
      <c r="Q709" s="378"/>
      <c r="R709" s="378"/>
      <c r="S709" s="377"/>
      <c r="T709" s="378"/>
      <c r="U709" s="378"/>
      <c r="V709" s="378"/>
      <c r="W709" s="378"/>
      <c r="X709" s="378"/>
      <c r="Y709" s="378"/>
      <c r="Z709" s="378"/>
      <c r="AA709" s="378"/>
      <c r="AB709" s="378"/>
      <c r="AC709" s="378"/>
      <c r="AD709" s="378"/>
      <c r="AE709" s="378"/>
      <c r="AF709" s="378"/>
      <c r="AG709" s="378"/>
      <c r="AH709" s="378"/>
      <c r="AI709" s="378"/>
      <c r="AJ709" s="378"/>
      <c r="AK709" s="378"/>
      <c r="AL709" s="378"/>
    </row>
    <row r="710" spans="2:38" s="9" customFormat="1">
      <c r="B710" s="7"/>
      <c r="E710" s="378"/>
      <c r="F710" s="378"/>
      <c r="G710" s="378"/>
      <c r="H710" s="378"/>
      <c r="I710" s="378"/>
      <c r="J710" s="378"/>
      <c r="K710" s="378"/>
      <c r="L710" s="378"/>
      <c r="M710" s="378"/>
      <c r="N710" s="378"/>
      <c r="O710" s="378"/>
      <c r="P710" s="378"/>
      <c r="Q710" s="378"/>
      <c r="R710" s="378"/>
      <c r="S710" s="377"/>
      <c r="T710" s="378"/>
      <c r="U710" s="378"/>
      <c r="V710" s="378"/>
      <c r="W710" s="378"/>
      <c r="X710" s="378"/>
      <c r="Y710" s="378"/>
      <c r="Z710" s="378"/>
      <c r="AA710" s="378"/>
      <c r="AB710" s="378"/>
      <c r="AC710" s="378"/>
      <c r="AD710" s="378"/>
      <c r="AE710" s="378"/>
      <c r="AF710" s="378"/>
      <c r="AG710" s="378"/>
      <c r="AH710" s="378"/>
      <c r="AI710" s="378"/>
      <c r="AJ710" s="378"/>
      <c r="AK710" s="378"/>
      <c r="AL710" s="378"/>
    </row>
    <row r="711" spans="2:38" s="9" customFormat="1">
      <c r="B711" s="7"/>
      <c r="E711" s="378"/>
      <c r="F711" s="378"/>
      <c r="G711" s="378"/>
      <c r="H711" s="378"/>
      <c r="I711" s="378"/>
      <c r="J711" s="378"/>
      <c r="K711" s="378"/>
      <c r="L711" s="378"/>
      <c r="M711" s="378"/>
      <c r="N711" s="378"/>
      <c r="O711" s="378"/>
      <c r="P711" s="378"/>
      <c r="Q711" s="378"/>
      <c r="R711" s="378"/>
      <c r="S711" s="377"/>
      <c r="T711" s="378"/>
      <c r="U711" s="378"/>
      <c r="V711" s="378"/>
      <c r="W711" s="378"/>
      <c r="X711" s="378"/>
      <c r="Y711" s="378"/>
      <c r="Z711" s="378"/>
      <c r="AA711" s="378"/>
      <c r="AB711" s="378"/>
      <c r="AC711" s="378"/>
      <c r="AD711" s="378"/>
      <c r="AE711" s="378"/>
      <c r="AF711" s="378"/>
      <c r="AG711" s="378"/>
      <c r="AH711" s="378"/>
      <c r="AI711" s="378"/>
      <c r="AJ711" s="378"/>
      <c r="AK711" s="378"/>
      <c r="AL711" s="378"/>
    </row>
    <row r="712" spans="2:38" s="9" customFormat="1">
      <c r="B712" s="7"/>
      <c r="E712" s="378"/>
      <c r="F712" s="378"/>
      <c r="G712" s="378"/>
      <c r="H712" s="378"/>
      <c r="I712" s="378"/>
      <c r="J712" s="378"/>
      <c r="K712" s="378"/>
      <c r="L712" s="378"/>
      <c r="M712" s="378"/>
      <c r="N712" s="378"/>
      <c r="O712" s="378"/>
      <c r="P712" s="378"/>
      <c r="Q712" s="378"/>
      <c r="R712" s="378"/>
      <c r="S712" s="377"/>
      <c r="T712" s="378"/>
      <c r="U712" s="378"/>
      <c r="V712" s="378"/>
      <c r="W712" s="378"/>
      <c r="X712" s="378"/>
      <c r="Y712" s="378"/>
      <c r="Z712" s="378"/>
      <c r="AA712" s="378"/>
      <c r="AB712" s="378"/>
      <c r="AC712" s="378"/>
      <c r="AD712" s="378"/>
      <c r="AE712" s="378"/>
      <c r="AF712" s="378"/>
      <c r="AG712" s="378"/>
      <c r="AH712" s="378"/>
      <c r="AI712" s="378"/>
      <c r="AJ712" s="378"/>
      <c r="AK712" s="378"/>
      <c r="AL712" s="378"/>
    </row>
    <row r="713" spans="2:38" s="9" customFormat="1">
      <c r="B713" s="7"/>
      <c r="E713" s="378"/>
      <c r="F713" s="378"/>
      <c r="G713" s="378"/>
      <c r="H713" s="378"/>
      <c r="I713" s="378"/>
      <c r="J713" s="378"/>
      <c r="K713" s="378"/>
      <c r="L713" s="378"/>
      <c r="M713" s="378"/>
      <c r="N713" s="378"/>
      <c r="O713" s="378"/>
      <c r="P713" s="378"/>
      <c r="Q713" s="378"/>
      <c r="R713" s="378"/>
      <c r="S713" s="377"/>
      <c r="T713" s="378"/>
      <c r="U713" s="378"/>
      <c r="V713" s="378"/>
      <c r="W713" s="378"/>
      <c r="X713" s="378"/>
      <c r="Y713" s="378"/>
      <c r="Z713" s="378"/>
      <c r="AA713" s="378"/>
      <c r="AB713" s="378"/>
      <c r="AC713" s="378"/>
      <c r="AD713" s="378"/>
      <c r="AE713" s="378"/>
      <c r="AF713" s="378"/>
      <c r="AG713" s="378"/>
      <c r="AH713" s="378"/>
      <c r="AI713" s="378"/>
      <c r="AJ713" s="378"/>
      <c r="AK713" s="378"/>
      <c r="AL713" s="378"/>
    </row>
    <row r="714" spans="2:38" s="9" customFormat="1">
      <c r="B714" s="7"/>
      <c r="E714" s="378"/>
      <c r="F714" s="378"/>
      <c r="G714" s="378"/>
      <c r="H714" s="378"/>
      <c r="I714" s="378"/>
      <c r="J714" s="378"/>
      <c r="K714" s="378"/>
      <c r="L714" s="378"/>
      <c r="M714" s="378"/>
      <c r="N714" s="378"/>
      <c r="O714" s="378"/>
      <c r="P714" s="378"/>
      <c r="Q714" s="378"/>
      <c r="R714" s="378"/>
      <c r="S714" s="377"/>
      <c r="T714" s="378"/>
      <c r="U714" s="378"/>
      <c r="V714" s="378"/>
      <c r="W714" s="378"/>
      <c r="X714" s="378"/>
      <c r="Y714" s="378"/>
      <c r="Z714" s="378"/>
      <c r="AA714" s="378"/>
      <c r="AB714" s="378"/>
      <c r="AC714" s="378"/>
      <c r="AD714" s="378"/>
      <c r="AE714" s="378"/>
      <c r="AF714" s="378"/>
      <c r="AG714" s="378"/>
      <c r="AH714" s="378"/>
      <c r="AI714" s="378"/>
      <c r="AJ714" s="378"/>
      <c r="AK714" s="378"/>
      <c r="AL714" s="378"/>
    </row>
    <row r="715" spans="2:38" s="9" customFormat="1">
      <c r="B715" s="7"/>
      <c r="E715" s="378"/>
      <c r="F715" s="378"/>
      <c r="G715" s="378"/>
      <c r="H715" s="378"/>
      <c r="I715" s="378"/>
      <c r="J715" s="378"/>
      <c r="K715" s="378"/>
      <c r="L715" s="378"/>
      <c r="M715" s="378"/>
      <c r="N715" s="378"/>
      <c r="O715" s="378"/>
      <c r="P715" s="378"/>
      <c r="Q715" s="378"/>
      <c r="R715" s="378"/>
      <c r="S715" s="377"/>
      <c r="T715" s="378"/>
      <c r="U715" s="378"/>
      <c r="V715" s="378"/>
      <c r="W715" s="378"/>
      <c r="X715" s="378"/>
      <c r="Y715" s="378"/>
      <c r="Z715" s="378"/>
      <c r="AA715" s="378"/>
      <c r="AB715" s="378"/>
      <c r="AC715" s="378"/>
      <c r="AD715" s="378"/>
      <c r="AE715" s="378"/>
      <c r="AF715" s="378"/>
      <c r="AG715" s="378"/>
      <c r="AH715" s="378"/>
      <c r="AI715" s="378"/>
      <c r="AJ715" s="378"/>
      <c r="AK715" s="378"/>
      <c r="AL715" s="378"/>
    </row>
    <row r="716" spans="2:38" s="9" customFormat="1">
      <c r="B716" s="7"/>
      <c r="E716" s="378"/>
      <c r="F716" s="378"/>
      <c r="G716" s="378"/>
      <c r="H716" s="378"/>
      <c r="I716" s="378"/>
      <c r="J716" s="378"/>
      <c r="K716" s="378"/>
      <c r="L716" s="378"/>
      <c r="M716" s="378"/>
      <c r="N716" s="378"/>
      <c r="O716" s="378"/>
      <c r="P716" s="378"/>
      <c r="Q716" s="378"/>
      <c r="R716" s="378"/>
      <c r="S716" s="377"/>
      <c r="T716" s="378"/>
      <c r="U716" s="378"/>
      <c r="V716" s="378"/>
      <c r="W716" s="378"/>
      <c r="X716" s="378"/>
      <c r="Y716" s="378"/>
      <c r="Z716" s="378"/>
      <c r="AA716" s="378"/>
      <c r="AB716" s="378"/>
      <c r="AC716" s="378"/>
      <c r="AD716" s="378"/>
      <c r="AE716" s="378"/>
      <c r="AF716" s="378"/>
      <c r="AG716" s="378"/>
      <c r="AH716" s="378"/>
      <c r="AI716" s="378"/>
      <c r="AJ716" s="378"/>
      <c r="AK716" s="378"/>
      <c r="AL716" s="378"/>
    </row>
    <row r="717" spans="2:38" s="9" customFormat="1">
      <c r="B717" s="7"/>
      <c r="E717" s="378"/>
      <c r="F717" s="378"/>
      <c r="G717" s="378"/>
      <c r="H717" s="378"/>
      <c r="I717" s="378"/>
      <c r="J717" s="378"/>
      <c r="K717" s="378"/>
      <c r="L717" s="378"/>
      <c r="M717" s="378"/>
      <c r="N717" s="378"/>
      <c r="O717" s="378"/>
      <c r="P717" s="378"/>
      <c r="Q717" s="378"/>
      <c r="R717" s="378"/>
      <c r="S717" s="377"/>
      <c r="T717" s="378"/>
      <c r="U717" s="378"/>
      <c r="V717" s="378"/>
      <c r="W717" s="378"/>
      <c r="X717" s="378"/>
      <c r="Y717" s="378"/>
      <c r="Z717" s="378"/>
      <c r="AA717" s="378"/>
      <c r="AB717" s="378"/>
      <c r="AC717" s="378"/>
      <c r="AD717" s="378"/>
      <c r="AE717" s="378"/>
      <c r="AF717" s="378"/>
      <c r="AG717" s="378"/>
      <c r="AH717" s="378"/>
      <c r="AI717" s="378"/>
      <c r="AJ717" s="378"/>
      <c r="AK717" s="378"/>
      <c r="AL717" s="378"/>
    </row>
    <row r="718" spans="2:38" s="9" customFormat="1">
      <c r="B718" s="7"/>
      <c r="E718" s="378"/>
      <c r="F718" s="378"/>
      <c r="G718" s="378"/>
      <c r="H718" s="378"/>
      <c r="I718" s="378"/>
      <c r="J718" s="378"/>
      <c r="K718" s="378"/>
      <c r="L718" s="378"/>
      <c r="M718" s="378"/>
      <c r="N718" s="378"/>
      <c r="O718" s="378"/>
      <c r="P718" s="378"/>
      <c r="Q718" s="378"/>
      <c r="R718" s="378"/>
      <c r="S718" s="377"/>
      <c r="T718" s="378"/>
      <c r="U718" s="378"/>
      <c r="V718" s="378"/>
      <c r="W718" s="378"/>
      <c r="X718" s="378"/>
      <c r="Y718" s="378"/>
      <c r="Z718" s="378"/>
      <c r="AA718" s="378"/>
      <c r="AB718" s="378"/>
      <c r="AC718" s="378"/>
      <c r="AD718" s="378"/>
      <c r="AE718" s="378"/>
      <c r="AF718" s="378"/>
      <c r="AG718" s="378"/>
      <c r="AH718" s="378"/>
      <c r="AI718" s="378"/>
      <c r="AJ718" s="378"/>
      <c r="AK718" s="378"/>
      <c r="AL718" s="378"/>
    </row>
    <row r="719" spans="2:38" s="9" customFormat="1">
      <c r="B719" s="7"/>
      <c r="E719" s="378"/>
      <c r="F719" s="378"/>
      <c r="G719" s="378"/>
      <c r="H719" s="378"/>
      <c r="I719" s="378"/>
      <c r="J719" s="378"/>
      <c r="K719" s="378"/>
      <c r="L719" s="378"/>
      <c r="M719" s="378"/>
      <c r="N719" s="378"/>
      <c r="O719" s="378"/>
      <c r="P719" s="378"/>
      <c r="Q719" s="378"/>
      <c r="R719" s="378"/>
      <c r="S719" s="377"/>
      <c r="T719" s="378"/>
      <c r="U719" s="378"/>
      <c r="V719" s="378"/>
      <c r="W719" s="378"/>
      <c r="X719" s="378"/>
      <c r="Y719" s="378"/>
      <c r="Z719" s="378"/>
      <c r="AA719" s="378"/>
      <c r="AB719" s="378"/>
      <c r="AC719" s="378"/>
      <c r="AD719" s="378"/>
      <c r="AE719" s="378"/>
      <c r="AF719" s="378"/>
      <c r="AG719" s="378"/>
      <c r="AH719" s="378"/>
      <c r="AI719" s="378"/>
      <c r="AJ719" s="378"/>
      <c r="AK719" s="378"/>
      <c r="AL719" s="378"/>
    </row>
    <row r="720" spans="2:38" s="9" customFormat="1">
      <c r="B720" s="7"/>
      <c r="E720" s="378"/>
      <c r="F720" s="378"/>
      <c r="G720" s="378"/>
      <c r="H720" s="378"/>
      <c r="I720" s="378"/>
      <c r="J720" s="378"/>
      <c r="K720" s="378"/>
      <c r="L720" s="378"/>
      <c r="M720" s="378"/>
      <c r="N720" s="378"/>
      <c r="O720" s="378"/>
      <c r="P720" s="378"/>
      <c r="Q720" s="378"/>
      <c r="R720" s="378"/>
      <c r="S720" s="377"/>
      <c r="T720" s="378"/>
      <c r="U720" s="378"/>
      <c r="V720" s="378"/>
      <c r="W720" s="378"/>
      <c r="X720" s="378"/>
      <c r="Y720" s="378"/>
      <c r="Z720" s="378"/>
      <c r="AA720" s="378"/>
      <c r="AB720" s="378"/>
      <c r="AC720" s="378"/>
      <c r="AD720" s="378"/>
      <c r="AE720" s="378"/>
      <c r="AF720" s="378"/>
      <c r="AG720" s="378"/>
      <c r="AH720" s="378"/>
      <c r="AI720" s="378"/>
      <c r="AJ720" s="378"/>
      <c r="AK720" s="378"/>
      <c r="AL720" s="378"/>
    </row>
    <row r="721" spans="2:38" s="9" customFormat="1">
      <c r="B721" s="7"/>
      <c r="E721" s="378"/>
      <c r="F721" s="378"/>
      <c r="G721" s="378"/>
      <c r="H721" s="378"/>
      <c r="I721" s="378"/>
      <c r="J721" s="378"/>
      <c r="K721" s="378"/>
      <c r="L721" s="378"/>
      <c r="M721" s="378"/>
      <c r="N721" s="378"/>
      <c r="O721" s="378"/>
      <c r="P721" s="378"/>
      <c r="Q721" s="378"/>
      <c r="R721" s="378"/>
      <c r="S721" s="377"/>
      <c r="T721" s="378"/>
      <c r="U721" s="378"/>
      <c r="V721" s="378"/>
      <c r="W721" s="378"/>
      <c r="X721" s="378"/>
      <c r="Y721" s="378"/>
      <c r="Z721" s="378"/>
      <c r="AA721" s="378"/>
      <c r="AB721" s="378"/>
      <c r="AC721" s="378"/>
      <c r="AD721" s="378"/>
      <c r="AE721" s="378"/>
      <c r="AF721" s="378"/>
      <c r="AG721" s="378"/>
      <c r="AH721" s="378"/>
      <c r="AI721" s="378"/>
      <c r="AJ721" s="378"/>
      <c r="AK721" s="378"/>
      <c r="AL721" s="378"/>
    </row>
    <row r="722" spans="2:38" s="9" customFormat="1">
      <c r="B722" s="7"/>
      <c r="E722" s="378"/>
      <c r="F722" s="378"/>
      <c r="G722" s="378"/>
      <c r="H722" s="378"/>
      <c r="I722" s="378"/>
      <c r="J722" s="378"/>
      <c r="K722" s="378"/>
      <c r="L722" s="378"/>
      <c r="M722" s="378"/>
      <c r="N722" s="378"/>
      <c r="O722" s="378"/>
      <c r="P722" s="378"/>
      <c r="Q722" s="378"/>
      <c r="R722" s="378"/>
      <c r="S722" s="377"/>
      <c r="T722" s="378"/>
      <c r="U722" s="378"/>
      <c r="V722" s="378"/>
      <c r="W722" s="378"/>
      <c r="X722" s="378"/>
      <c r="Y722" s="378"/>
      <c r="Z722" s="378"/>
      <c r="AA722" s="378"/>
      <c r="AB722" s="378"/>
      <c r="AC722" s="378"/>
      <c r="AD722" s="378"/>
      <c r="AE722" s="378"/>
      <c r="AF722" s="378"/>
      <c r="AG722" s="378"/>
      <c r="AH722" s="378"/>
      <c r="AI722" s="378"/>
      <c r="AJ722" s="378"/>
      <c r="AK722" s="378"/>
      <c r="AL722" s="378"/>
    </row>
    <row r="723" spans="2:38" s="9" customFormat="1">
      <c r="B723" s="7"/>
      <c r="E723" s="378"/>
      <c r="F723" s="378"/>
      <c r="G723" s="378"/>
      <c r="H723" s="378"/>
      <c r="I723" s="378"/>
      <c r="J723" s="378"/>
      <c r="K723" s="378"/>
      <c r="L723" s="378"/>
      <c r="M723" s="378"/>
      <c r="N723" s="378"/>
      <c r="O723" s="378"/>
      <c r="P723" s="378"/>
      <c r="Q723" s="378"/>
      <c r="R723" s="378"/>
      <c r="S723" s="377"/>
      <c r="T723" s="378"/>
      <c r="U723" s="378"/>
      <c r="V723" s="378"/>
      <c r="W723" s="378"/>
      <c r="X723" s="378"/>
      <c r="Y723" s="378"/>
      <c r="Z723" s="378"/>
      <c r="AA723" s="378"/>
      <c r="AB723" s="378"/>
      <c r="AC723" s="378"/>
      <c r="AD723" s="378"/>
      <c r="AE723" s="378"/>
      <c r="AF723" s="378"/>
      <c r="AG723" s="378"/>
      <c r="AH723" s="378"/>
      <c r="AI723" s="378"/>
      <c r="AJ723" s="378"/>
      <c r="AK723" s="378"/>
      <c r="AL723" s="378"/>
    </row>
    <row r="724" spans="2:38" s="9" customFormat="1">
      <c r="B724" s="7"/>
      <c r="E724" s="378"/>
      <c r="F724" s="378"/>
      <c r="G724" s="378"/>
      <c r="H724" s="378"/>
      <c r="I724" s="378"/>
      <c r="J724" s="378"/>
      <c r="K724" s="378"/>
      <c r="L724" s="378"/>
      <c r="M724" s="378"/>
      <c r="N724" s="378"/>
      <c r="O724" s="378"/>
      <c r="P724" s="378"/>
      <c r="Q724" s="378"/>
      <c r="R724" s="378"/>
      <c r="S724" s="377"/>
      <c r="T724" s="378"/>
      <c r="U724" s="378"/>
      <c r="V724" s="378"/>
      <c r="W724" s="378"/>
      <c r="X724" s="378"/>
      <c r="Y724" s="378"/>
      <c r="Z724" s="378"/>
      <c r="AA724" s="378"/>
      <c r="AB724" s="378"/>
      <c r="AC724" s="378"/>
      <c r="AD724" s="378"/>
      <c r="AE724" s="378"/>
      <c r="AF724" s="378"/>
      <c r="AG724" s="378"/>
      <c r="AH724" s="378"/>
      <c r="AI724" s="378"/>
      <c r="AJ724" s="378"/>
      <c r="AK724" s="378"/>
      <c r="AL724" s="378"/>
    </row>
    <row r="725" spans="2:38" s="9" customFormat="1">
      <c r="B725" s="7"/>
      <c r="E725" s="378"/>
      <c r="F725" s="378"/>
      <c r="G725" s="378"/>
      <c r="H725" s="378"/>
      <c r="I725" s="378"/>
      <c r="J725" s="378"/>
      <c r="K725" s="378"/>
      <c r="L725" s="378"/>
      <c r="M725" s="378"/>
      <c r="N725" s="378"/>
      <c r="O725" s="378"/>
      <c r="P725" s="378"/>
      <c r="Q725" s="378"/>
      <c r="R725" s="378"/>
      <c r="S725" s="377"/>
      <c r="T725" s="378"/>
      <c r="U725" s="378"/>
      <c r="V725" s="378"/>
      <c r="W725" s="378"/>
      <c r="X725" s="378"/>
      <c r="Y725" s="378"/>
      <c r="Z725" s="378"/>
      <c r="AA725" s="378"/>
      <c r="AB725" s="378"/>
      <c r="AC725" s="378"/>
      <c r="AD725" s="378"/>
      <c r="AE725" s="378"/>
      <c r="AF725" s="378"/>
      <c r="AG725" s="378"/>
      <c r="AH725" s="378"/>
      <c r="AI725" s="378"/>
      <c r="AJ725" s="378"/>
      <c r="AK725" s="378"/>
      <c r="AL725" s="378"/>
    </row>
    <row r="726" spans="2:38" s="9" customFormat="1">
      <c r="B726" s="7"/>
      <c r="E726" s="378"/>
      <c r="F726" s="378"/>
      <c r="G726" s="378"/>
      <c r="H726" s="378"/>
      <c r="I726" s="378"/>
      <c r="J726" s="378"/>
      <c r="K726" s="378"/>
      <c r="L726" s="378"/>
      <c r="M726" s="378"/>
      <c r="N726" s="378"/>
      <c r="O726" s="378"/>
      <c r="P726" s="378"/>
      <c r="Q726" s="378"/>
      <c r="R726" s="378"/>
      <c r="S726" s="377"/>
      <c r="T726" s="378"/>
      <c r="U726" s="378"/>
      <c r="V726" s="378"/>
      <c r="W726" s="378"/>
      <c r="X726" s="378"/>
      <c r="Y726" s="378"/>
      <c r="Z726" s="378"/>
      <c r="AA726" s="378"/>
      <c r="AB726" s="378"/>
      <c r="AC726" s="378"/>
      <c r="AD726" s="378"/>
      <c r="AE726" s="378"/>
      <c r="AF726" s="378"/>
      <c r="AG726" s="378"/>
      <c r="AH726" s="378"/>
      <c r="AI726" s="378"/>
      <c r="AJ726" s="378"/>
      <c r="AK726" s="378"/>
      <c r="AL726" s="378"/>
    </row>
    <row r="727" spans="2:38" s="9" customFormat="1">
      <c r="B727" s="7"/>
      <c r="E727" s="378"/>
      <c r="F727" s="378"/>
      <c r="G727" s="378"/>
      <c r="H727" s="378"/>
      <c r="I727" s="378"/>
      <c r="J727" s="378"/>
      <c r="K727" s="378"/>
      <c r="L727" s="378"/>
      <c r="M727" s="378"/>
      <c r="N727" s="378"/>
      <c r="O727" s="378"/>
      <c r="P727" s="378"/>
      <c r="Q727" s="378"/>
      <c r="R727" s="378"/>
      <c r="S727" s="377"/>
      <c r="T727" s="378"/>
      <c r="U727" s="378"/>
      <c r="V727" s="378"/>
      <c r="W727" s="378"/>
      <c r="X727" s="378"/>
      <c r="Y727" s="378"/>
      <c r="Z727" s="378"/>
      <c r="AA727" s="378"/>
      <c r="AB727" s="378"/>
      <c r="AC727" s="378"/>
      <c r="AD727" s="378"/>
      <c r="AE727" s="378"/>
      <c r="AF727" s="378"/>
      <c r="AG727" s="378"/>
      <c r="AH727" s="378"/>
      <c r="AI727" s="378"/>
      <c r="AJ727" s="378"/>
      <c r="AK727" s="378"/>
      <c r="AL727" s="378"/>
    </row>
    <row r="728" spans="2:38" s="9" customFormat="1">
      <c r="B728" s="7"/>
      <c r="E728" s="378"/>
      <c r="F728" s="378"/>
      <c r="G728" s="378"/>
      <c r="H728" s="378"/>
      <c r="I728" s="378"/>
      <c r="J728" s="378"/>
      <c r="K728" s="378"/>
      <c r="L728" s="378"/>
      <c r="M728" s="378"/>
      <c r="N728" s="378"/>
      <c r="O728" s="378"/>
      <c r="P728" s="378"/>
      <c r="Q728" s="378"/>
      <c r="R728" s="378"/>
      <c r="S728" s="377"/>
      <c r="T728" s="378"/>
      <c r="U728" s="378"/>
      <c r="V728" s="378"/>
      <c r="W728" s="378"/>
      <c r="X728" s="378"/>
      <c r="Y728" s="378"/>
      <c r="Z728" s="378"/>
      <c r="AA728" s="378"/>
      <c r="AB728" s="378"/>
      <c r="AC728" s="378"/>
      <c r="AD728" s="378"/>
      <c r="AE728" s="378"/>
      <c r="AF728" s="378"/>
      <c r="AG728" s="378"/>
      <c r="AH728" s="378"/>
      <c r="AI728" s="378"/>
      <c r="AJ728" s="378"/>
      <c r="AK728" s="378"/>
      <c r="AL728" s="378"/>
    </row>
    <row r="729" spans="2:38" s="9" customFormat="1">
      <c r="B729" s="7"/>
      <c r="E729" s="378"/>
      <c r="F729" s="378"/>
      <c r="G729" s="378"/>
      <c r="H729" s="378"/>
      <c r="I729" s="378"/>
      <c r="J729" s="378"/>
      <c r="K729" s="378"/>
      <c r="L729" s="378"/>
      <c r="M729" s="378"/>
      <c r="N729" s="378"/>
      <c r="O729" s="378"/>
      <c r="P729" s="378"/>
      <c r="Q729" s="378"/>
      <c r="R729" s="378"/>
      <c r="S729" s="377"/>
      <c r="T729" s="378"/>
      <c r="U729" s="378"/>
      <c r="V729" s="378"/>
      <c r="W729" s="378"/>
      <c r="X729" s="378"/>
      <c r="Y729" s="378"/>
      <c r="Z729" s="378"/>
      <c r="AA729" s="378"/>
      <c r="AB729" s="378"/>
      <c r="AC729" s="378"/>
      <c r="AD729" s="378"/>
      <c r="AE729" s="378"/>
      <c r="AF729" s="378"/>
      <c r="AG729" s="378"/>
      <c r="AH729" s="378"/>
      <c r="AI729" s="378"/>
      <c r="AJ729" s="378"/>
      <c r="AK729" s="378"/>
      <c r="AL729" s="378"/>
    </row>
    <row r="730" spans="2:38" s="9" customFormat="1">
      <c r="B730" s="7"/>
      <c r="E730" s="378"/>
      <c r="F730" s="378"/>
      <c r="G730" s="378"/>
      <c r="H730" s="378"/>
      <c r="I730" s="378"/>
      <c r="J730" s="378"/>
      <c r="K730" s="378"/>
      <c r="L730" s="378"/>
      <c r="M730" s="378"/>
      <c r="N730" s="378"/>
      <c r="O730" s="378"/>
      <c r="P730" s="378"/>
      <c r="Q730" s="378"/>
      <c r="R730" s="378"/>
      <c r="S730" s="377"/>
      <c r="T730" s="378"/>
      <c r="U730" s="378"/>
      <c r="V730" s="378"/>
      <c r="W730" s="378"/>
      <c r="X730" s="378"/>
      <c r="Y730" s="378"/>
      <c r="Z730" s="378"/>
      <c r="AA730" s="378"/>
      <c r="AB730" s="378"/>
      <c r="AC730" s="378"/>
      <c r="AD730" s="378"/>
      <c r="AE730" s="378"/>
      <c r="AF730" s="378"/>
      <c r="AG730" s="378"/>
      <c r="AH730" s="378"/>
      <c r="AI730" s="378"/>
      <c r="AJ730" s="378"/>
      <c r="AK730" s="378"/>
      <c r="AL730" s="378"/>
    </row>
    <row r="731" spans="2:38" s="9" customFormat="1">
      <c r="B731" s="7"/>
      <c r="E731" s="378"/>
      <c r="F731" s="378"/>
      <c r="G731" s="378"/>
      <c r="H731" s="378"/>
      <c r="I731" s="378"/>
      <c r="J731" s="378"/>
      <c r="K731" s="378"/>
      <c r="L731" s="378"/>
      <c r="M731" s="378"/>
      <c r="N731" s="378"/>
      <c r="O731" s="378"/>
      <c r="P731" s="378"/>
      <c r="Q731" s="378"/>
      <c r="R731" s="378"/>
      <c r="S731" s="377"/>
      <c r="T731" s="378"/>
      <c r="U731" s="378"/>
      <c r="V731" s="378"/>
      <c r="W731" s="378"/>
      <c r="X731" s="378"/>
      <c r="Y731" s="378"/>
      <c r="Z731" s="378"/>
      <c r="AA731" s="378"/>
      <c r="AB731" s="378"/>
      <c r="AC731" s="378"/>
      <c r="AD731" s="378"/>
      <c r="AE731" s="378"/>
      <c r="AF731" s="378"/>
      <c r="AG731" s="378"/>
      <c r="AH731" s="378"/>
      <c r="AI731" s="378"/>
      <c r="AJ731" s="378"/>
      <c r="AK731" s="378"/>
      <c r="AL731" s="378"/>
    </row>
    <row r="732" spans="2:38" s="9" customFormat="1">
      <c r="B732" s="7"/>
      <c r="E732" s="378"/>
      <c r="F732" s="378"/>
      <c r="G732" s="378"/>
      <c r="H732" s="378"/>
      <c r="I732" s="378"/>
      <c r="J732" s="378"/>
      <c r="K732" s="378"/>
      <c r="L732" s="378"/>
      <c r="M732" s="378"/>
      <c r="N732" s="378"/>
      <c r="O732" s="378"/>
      <c r="P732" s="378"/>
      <c r="Q732" s="378"/>
      <c r="R732" s="378"/>
      <c r="S732" s="377"/>
      <c r="T732" s="378"/>
      <c r="U732" s="378"/>
      <c r="V732" s="378"/>
      <c r="W732" s="378"/>
      <c r="X732" s="378"/>
      <c r="Y732" s="378"/>
      <c r="Z732" s="378"/>
      <c r="AA732" s="378"/>
      <c r="AB732" s="378"/>
      <c r="AC732" s="378"/>
      <c r="AD732" s="378"/>
      <c r="AE732" s="378"/>
      <c r="AF732" s="378"/>
      <c r="AG732" s="378"/>
      <c r="AH732" s="378"/>
      <c r="AI732" s="378"/>
      <c r="AJ732" s="378"/>
      <c r="AK732" s="378"/>
      <c r="AL732" s="378"/>
    </row>
    <row r="733" spans="2:38" s="9" customFormat="1">
      <c r="B733" s="7"/>
      <c r="E733" s="378"/>
      <c r="F733" s="378"/>
      <c r="G733" s="378"/>
      <c r="H733" s="378"/>
      <c r="I733" s="378"/>
      <c r="J733" s="378"/>
      <c r="K733" s="378"/>
      <c r="L733" s="378"/>
      <c r="M733" s="378"/>
      <c r="N733" s="378"/>
      <c r="O733" s="378"/>
      <c r="P733" s="378"/>
      <c r="Q733" s="378"/>
      <c r="R733" s="378"/>
      <c r="S733" s="377"/>
      <c r="T733" s="378"/>
      <c r="U733" s="378"/>
      <c r="V733" s="378"/>
      <c r="W733" s="378"/>
      <c r="X733" s="378"/>
      <c r="Y733" s="378"/>
      <c r="Z733" s="378"/>
      <c r="AA733" s="378"/>
      <c r="AB733" s="378"/>
      <c r="AC733" s="378"/>
      <c r="AD733" s="378"/>
      <c r="AE733" s="378"/>
      <c r="AF733" s="378"/>
      <c r="AG733" s="378"/>
      <c r="AH733" s="378"/>
      <c r="AI733" s="378"/>
      <c r="AJ733" s="378"/>
      <c r="AK733" s="378"/>
      <c r="AL733" s="378"/>
    </row>
    <row r="734" spans="2:38" s="9" customFormat="1">
      <c r="B734" s="7"/>
      <c r="E734" s="378"/>
      <c r="F734" s="378"/>
      <c r="G734" s="378"/>
      <c r="H734" s="378"/>
      <c r="I734" s="378"/>
      <c r="J734" s="378"/>
      <c r="K734" s="378"/>
      <c r="L734" s="378"/>
      <c r="M734" s="378"/>
      <c r="N734" s="378"/>
      <c r="O734" s="378"/>
      <c r="P734" s="378"/>
      <c r="Q734" s="378"/>
      <c r="R734" s="378"/>
      <c r="S734" s="377"/>
      <c r="T734" s="378"/>
      <c r="U734" s="378"/>
      <c r="V734" s="378"/>
      <c r="W734" s="378"/>
      <c r="X734" s="378"/>
      <c r="Y734" s="378"/>
      <c r="Z734" s="378"/>
      <c r="AA734" s="378"/>
      <c r="AB734" s="378"/>
      <c r="AC734" s="378"/>
      <c r="AD734" s="378"/>
      <c r="AE734" s="378"/>
      <c r="AF734" s="378"/>
      <c r="AG734" s="378"/>
      <c r="AH734" s="378"/>
      <c r="AI734" s="378"/>
      <c r="AJ734" s="378"/>
      <c r="AK734" s="378"/>
      <c r="AL734" s="378"/>
    </row>
    <row r="735" spans="2:38" s="9" customFormat="1">
      <c r="B735" s="7"/>
      <c r="E735" s="378"/>
      <c r="F735" s="378"/>
      <c r="G735" s="378"/>
      <c r="H735" s="378"/>
      <c r="I735" s="378"/>
      <c r="J735" s="378"/>
      <c r="K735" s="378"/>
      <c r="L735" s="378"/>
      <c r="M735" s="378"/>
      <c r="N735" s="378"/>
      <c r="O735" s="378"/>
      <c r="P735" s="378"/>
      <c r="Q735" s="378"/>
      <c r="R735" s="378"/>
      <c r="S735" s="377"/>
      <c r="T735" s="378"/>
      <c r="U735" s="378"/>
      <c r="V735" s="378"/>
      <c r="W735" s="378"/>
      <c r="X735" s="378"/>
      <c r="Y735" s="378"/>
      <c r="Z735" s="378"/>
      <c r="AA735" s="378"/>
      <c r="AB735" s="378"/>
      <c r="AC735" s="378"/>
      <c r="AD735" s="378"/>
      <c r="AE735" s="378"/>
      <c r="AF735" s="378"/>
      <c r="AG735" s="378"/>
      <c r="AH735" s="378"/>
      <c r="AI735" s="378"/>
      <c r="AJ735" s="378"/>
      <c r="AK735" s="378"/>
      <c r="AL735" s="378"/>
    </row>
    <row r="736" spans="2:38" s="9" customFormat="1">
      <c r="B736" s="7"/>
      <c r="E736" s="378"/>
      <c r="F736" s="378"/>
      <c r="G736" s="378"/>
      <c r="H736" s="378"/>
      <c r="I736" s="378"/>
      <c r="J736" s="378"/>
      <c r="K736" s="378"/>
      <c r="L736" s="378"/>
      <c r="M736" s="378"/>
      <c r="N736" s="378"/>
      <c r="O736" s="378"/>
      <c r="P736" s="378"/>
      <c r="Q736" s="378"/>
      <c r="R736" s="378"/>
      <c r="S736" s="377"/>
      <c r="T736" s="378"/>
      <c r="U736" s="378"/>
      <c r="V736" s="378"/>
      <c r="W736" s="378"/>
      <c r="X736" s="378"/>
      <c r="Y736" s="378"/>
      <c r="Z736" s="378"/>
      <c r="AA736" s="378"/>
      <c r="AB736" s="378"/>
      <c r="AC736" s="378"/>
      <c r="AD736" s="378"/>
      <c r="AE736" s="378"/>
      <c r="AF736" s="378"/>
      <c r="AG736" s="378"/>
      <c r="AH736" s="378"/>
      <c r="AI736" s="378"/>
      <c r="AJ736" s="378"/>
      <c r="AK736" s="378"/>
      <c r="AL736" s="378"/>
    </row>
    <row r="737" spans="2:38" s="9" customFormat="1">
      <c r="B737" s="7"/>
      <c r="E737" s="378"/>
      <c r="F737" s="378"/>
      <c r="G737" s="378"/>
      <c r="H737" s="378"/>
      <c r="I737" s="378"/>
      <c r="J737" s="378"/>
      <c r="K737" s="378"/>
      <c r="L737" s="378"/>
      <c r="M737" s="378"/>
      <c r="N737" s="378"/>
      <c r="O737" s="378"/>
      <c r="P737" s="378"/>
      <c r="Q737" s="378"/>
      <c r="R737" s="378"/>
      <c r="S737" s="377"/>
      <c r="T737" s="378"/>
      <c r="U737" s="378"/>
      <c r="V737" s="378"/>
      <c r="W737" s="378"/>
      <c r="X737" s="378"/>
      <c r="Y737" s="378"/>
      <c r="Z737" s="378"/>
      <c r="AA737" s="378"/>
      <c r="AB737" s="378"/>
      <c r="AC737" s="378"/>
      <c r="AD737" s="378"/>
      <c r="AE737" s="378"/>
      <c r="AF737" s="378"/>
      <c r="AG737" s="378"/>
      <c r="AH737" s="378"/>
      <c r="AI737" s="378"/>
      <c r="AJ737" s="378"/>
      <c r="AK737" s="378"/>
      <c r="AL737" s="378"/>
    </row>
    <row r="738" spans="2:38" s="9" customFormat="1">
      <c r="B738" s="7"/>
      <c r="E738" s="378"/>
      <c r="F738" s="378"/>
      <c r="G738" s="378"/>
      <c r="H738" s="378"/>
      <c r="I738" s="378"/>
      <c r="J738" s="378"/>
      <c r="K738" s="378"/>
      <c r="L738" s="378"/>
      <c r="M738" s="378"/>
      <c r="N738" s="378"/>
      <c r="O738" s="378"/>
      <c r="P738" s="378"/>
      <c r="Q738" s="378"/>
      <c r="R738" s="378"/>
      <c r="S738" s="377"/>
      <c r="T738" s="378"/>
      <c r="U738" s="378"/>
      <c r="V738" s="378"/>
      <c r="W738" s="378"/>
      <c r="X738" s="378"/>
      <c r="Y738" s="378"/>
      <c r="Z738" s="378"/>
      <c r="AA738" s="378"/>
      <c r="AB738" s="378"/>
      <c r="AC738" s="378"/>
      <c r="AD738" s="378"/>
      <c r="AE738" s="378"/>
      <c r="AF738" s="378"/>
      <c r="AG738" s="378"/>
      <c r="AH738" s="378"/>
      <c r="AI738" s="378"/>
      <c r="AJ738" s="378"/>
      <c r="AK738" s="378"/>
      <c r="AL738" s="378"/>
    </row>
    <row r="739" spans="2:38" s="9" customFormat="1">
      <c r="B739" s="7"/>
      <c r="E739" s="378"/>
      <c r="F739" s="378"/>
      <c r="G739" s="378"/>
      <c r="H739" s="378"/>
      <c r="I739" s="378"/>
      <c r="J739" s="378"/>
      <c r="K739" s="378"/>
      <c r="L739" s="378"/>
      <c r="M739" s="378"/>
      <c r="N739" s="378"/>
      <c r="O739" s="378"/>
      <c r="P739" s="378"/>
      <c r="Q739" s="378"/>
      <c r="R739" s="378"/>
      <c r="S739" s="377"/>
      <c r="T739" s="378"/>
      <c r="U739" s="378"/>
      <c r="V739" s="378"/>
      <c r="W739" s="378"/>
      <c r="X739" s="378"/>
      <c r="Y739" s="378"/>
      <c r="Z739" s="378"/>
      <c r="AA739" s="378"/>
      <c r="AB739" s="378"/>
      <c r="AC739" s="378"/>
      <c r="AD739" s="378"/>
      <c r="AE739" s="378"/>
      <c r="AF739" s="378"/>
      <c r="AG739" s="378"/>
      <c r="AH739" s="378"/>
      <c r="AI739" s="378"/>
      <c r="AJ739" s="378"/>
      <c r="AK739" s="378"/>
      <c r="AL739" s="378"/>
    </row>
    <row r="740" spans="2:38" s="9" customFormat="1">
      <c r="B740" s="7"/>
      <c r="E740" s="378"/>
      <c r="F740" s="378"/>
      <c r="G740" s="378"/>
      <c r="H740" s="378"/>
      <c r="I740" s="378"/>
      <c r="J740" s="378"/>
      <c r="K740" s="378"/>
      <c r="L740" s="378"/>
      <c r="M740" s="378"/>
      <c r="N740" s="378"/>
      <c r="O740" s="378"/>
      <c r="P740" s="378"/>
      <c r="Q740" s="378"/>
      <c r="R740" s="378"/>
      <c r="S740" s="377"/>
      <c r="T740" s="378"/>
      <c r="U740" s="378"/>
      <c r="V740" s="378"/>
      <c r="W740" s="378"/>
      <c r="X740" s="378"/>
      <c r="Y740" s="378"/>
      <c r="Z740" s="378"/>
      <c r="AA740" s="378"/>
      <c r="AB740" s="378"/>
      <c r="AC740" s="378"/>
      <c r="AD740" s="378"/>
      <c r="AE740" s="378"/>
      <c r="AF740" s="378"/>
      <c r="AG740" s="378"/>
      <c r="AH740" s="378"/>
      <c r="AI740" s="378"/>
      <c r="AJ740" s="378"/>
      <c r="AK740" s="378"/>
      <c r="AL740" s="378"/>
    </row>
    <row r="741" spans="2:38" s="9" customFormat="1">
      <c r="B741" s="7"/>
      <c r="E741" s="378"/>
      <c r="F741" s="378"/>
      <c r="G741" s="378"/>
      <c r="H741" s="378"/>
      <c r="I741" s="378"/>
      <c r="J741" s="378"/>
      <c r="K741" s="378"/>
      <c r="L741" s="378"/>
      <c r="M741" s="378"/>
      <c r="N741" s="378"/>
      <c r="O741" s="378"/>
      <c r="P741" s="378"/>
      <c r="Q741" s="378"/>
      <c r="R741" s="378"/>
      <c r="S741" s="377"/>
      <c r="T741" s="378"/>
      <c r="U741" s="378"/>
      <c r="V741" s="378"/>
      <c r="W741" s="378"/>
      <c r="X741" s="378"/>
      <c r="Y741" s="378"/>
      <c r="Z741" s="378"/>
      <c r="AA741" s="378"/>
      <c r="AB741" s="378"/>
      <c r="AC741" s="378"/>
      <c r="AD741" s="378"/>
      <c r="AE741" s="378"/>
      <c r="AF741" s="378"/>
      <c r="AG741" s="378"/>
      <c r="AH741" s="378"/>
      <c r="AI741" s="378"/>
      <c r="AJ741" s="378"/>
      <c r="AK741" s="378"/>
      <c r="AL741" s="378"/>
    </row>
    <row r="742" spans="2:38" s="9" customFormat="1">
      <c r="B742" s="7"/>
      <c r="E742" s="378"/>
      <c r="F742" s="378"/>
      <c r="G742" s="378"/>
      <c r="H742" s="378"/>
      <c r="I742" s="378"/>
      <c r="J742" s="378"/>
      <c r="K742" s="378"/>
      <c r="L742" s="378"/>
      <c r="M742" s="378"/>
      <c r="N742" s="378"/>
      <c r="O742" s="378"/>
      <c r="P742" s="378"/>
      <c r="Q742" s="378"/>
      <c r="R742" s="378"/>
      <c r="S742" s="377"/>
      <c r="T742" s="378"/>
      <c r="U742" s="378"/>
      <c r="V742" s="378"/>
      <c r="W742" s="378"/>
      <c r="X742" s="378"/>
      <c r="Y742" s="378"/>
      <c r="Z742" s="378"/>
      <c r="AA742" s="378"/>
      <c r="AB742" s="378"/>
      <c r="AC742" s="378"/>
      <c r="AD742" s="378"/>
      <c r="AE742" s="378"/>
      <c r="AF742" s="378"/>
      <c r="AG742" s="378"/>
      <c r="AH742" s="378"/>
      <c r="AI742" s="378"/>
      <c r="AJ742" s="378"/>
      <c r="AK742" s="378"/>
      <c r="AL742" s="378"/>
    </row>
    <row r="743" spans="2:38" s="9" customFormat="1">
      <c r="B743" s="7"/>
      <c r="E743" s="378"/>
      <c r="F743" s="378"/>
      <c r="G743" s="378"/>
      <c r="H743" s="378"/>
      <c r="I743" s="378"/>
      <c r="J743" s="378"/>
      <c r="K743" s="378"/>
      <c r="L743" s="378"/>
      <c r="M743" s="378"/>
      <c r="N743" s="378"/>
      <c r="O743" s="378"/>
      <c r="P743" s="378"/>
      <c r="Q743" s="378"/>
      <c r="R743" s="378"/>
      <c r="S743" s="377"/>
      <c r="T743" s="378"/>
      <c r="U743" s="378"/>
      <c r="V743" s="378"/>
      <c r="W743" s="378"/>
      <c r="X743" s="378"/>
      <c r="Y743" s="378"/>
      <c r="Z743" s="378"/>
      <c r="AA743" s="378"/>
      <c r="AB743" s="378"/>
      <c r="AC743" s="378"/>
      <c r="AD743" s="378"/>
      <c r="AE743" s="378"/>
      <c r="AF743" s="378"/>
      <c r="AG743" s="378"/>
      <c r="AH743" s="378"/>
      <c r="AI743" s="378"/>
      <c r="AJ743" s="378"/>
      <c r="AK743" s="378"/>
      <c r="AL743" s="378"/>
    </row>
    <row r="744" spans="2:38" s="9" customFormat="1">
      <c r="B744" s="7"/>
      <c r="E744" s="378"/>
      <c r="F744" s="378"/>
      <c r="G744" s="378"/>
      <c r="H744" s="378"/>
      <c r="I744" s="378"/>
      <c r="J744" s="378"/>
      <c r="K744" s="378"/>
      <c r="L744" s="378"/>
      <c r="M744" s="378"/>
      <c r="N744" s="378"/>
      <c r="O744" s="378"/>
      <c r="P744" s="378"/>
      <c r="Q744" s="378"/>
      <c r="R744" s="378"/>
      <c r="S744" s="377"/>
      <c r="T744" s="378"/>
      <c r="U744" s="378"/>
      <c r="V744" s="378"/>
      <c r="W744" s="378"/>
      <c r="X744" s="378"/>
      <c r="Y744" s="378"/>
      <c r="Z744" s="378"/>
      <c r="AA744" s="378"/>
      <c r="AB744" s="378"/>
      <c r="AC744" s="378"/>
      <c r="AD744" s="378"/>
      <c r="AE744" s="378"/>
      <c r="AF744" s="378"/>
      <c r="AG744" s="378"/>
      <c r="AH744" s="378"/>
      <c r="AI744" s="378"/>
      <c r="AJ744" s="378"/>
      <c r="AK744" s="378"/>
      <c r="AL744" s="378"/>
    </row>
    <row r="745" spans="2:38" s="9" customFormat="1">
      <c r="B745" s="7"/>
      <c r="E745" s="378"/>
      <c r="F745" s="378"/>
      <c r="G745" s="378"/>
      <c r="H745" s="378"/>
      <c r="I745" s="378"/>
      <c r="J745" s="378"/>
      <c r="K745" s="378"/>
      <c r="L745" s="378"/>
      <c r="M745" s="378"/>
      <c r="N745" s="378"/>
      <c r="O745" s="378"/>
      <c r="P745" s="378"/>
      <c r="Q745" s="378"/>
      <c r="R745" s="378"/>
      <c r="S745" s="377"/>
      <c r="T745" s="378"/>
      <c r="U745" s="378"/>
      <c r="V745" s="378"/>
      <c r="W745" s="378"/>
      <c r="X745" s="378"/>
      <c r="Y745" s="378"/>
      <c r="Z745" s="378"/>
      <c r="AA745" s="378"/>
      <c r="AB745" s="378"/>
      <c r="AC745" s="378"/>
      <c r="AD745" s="378"/>
      <c r="AE745" s="378"/>
      <c r="AF745" s="378"/>
      <c r="AG745" s="378"/>
      <c r="AH745" s="378"/>
      <c r="AI745" s="378"/>
      <c r="AJ745" s="378"/>
      <c r="AK745" s="378"/>
      <c r="AL745" s="378"/>
    </row>
    <row r="746" spans="2:38" s="9" customFormat="1">
      <c r="B746" s="7"/>
      <c r="E746" s="378"/>
      <c r="F746" s="378"/>
      <c r="G746" s="378"/>
      <c r="H746" s="378"/>
      <c r="I746" s="378"/>
      <c r="J746" s="378"/>
      <c r="K746" s="378"/>
      <c r="L746" s="378"/>
      <c r="M746" s="378"/>
      <c r="N746" s="378"/>
      <c r="O746" s="378"/>
      <c r="P746" s="378"/>
      <c r="Q746" s="378"/>
      <c r="R746" s="378"/>
      <c r="S746" s="377"/>
      <c r="T746" s="378"/>
      <c r="U746" s="378"/>
      <c r="V746" s="378"/>
      <c r="W746" s="378"/>
      <c r="X746" s="378"/>
      <c r="Y746" s="378"/>
      <c r="Z746" s="378"/>
      <c r="AA746" s="378"/>
      <c r="AB746" s="378"/>
      <c r="AC746" s="378"/>
      <c r="AD746" s="378"/>
      <c r="AE746" s="378"/>
      <c r="AF746" s="378"/>
      <c r="AG746" s="378"/>
      <c r="AH746" s="378"/>
      <c r="AI746" s="378"/>
      <c r="AJ746" s="378"/>
      <c r="AK746" s="378"/>
      <c r="AL746" s="378"/>
    </row>
    <row r="747" spans="2:38" s="9" customFormat="1">
      <c r="B747" s="7"/>
      <c r="E747" s="378"/>
      <c r="F747" s="378"/>
      <c r="G747" s="378"/>
      <c r="H747" s="378"/>
      <c r="I747" s="378"/>
      <c r="J747" s="378"/>
      <c r="K747" s="378"/>
      <c r="L747" s="378"/>
      <c r="M747" s="378"/>
      <c r="N747" s="378"/>
      <c r="O747" s="378"/>
      <c r="P747" s="378"/>
      <c r="Q747" s="378"/>
      <c r="R747" s="378"/>
      <c r="S747" s="377"/>
      <c r="T747" s="378"/>
      <c r="U747" s="378"/>
      <c r="V747" s="378"/>
      <c r="W747" s="378"/>
      <c r="X747" s="378"/>
      <c r="Y747" s="378"/>
      <c r="Z747" s="378"/>
      <c r="AA747" s="378"/>
      <c r="AB747" s="378"/>
      <c r="AC747" s="378"/>
      <c r="AD747" s="378"/>
      <c r="AE747" s="378"/>
      <c r="AF747" s="378"/>
      <c r="AG747" s="378"/>
      <c r="AH747" s="378"/>
      <c r="AI747" s="378"/>
      <c r="AJ747" s="378"/>
      <c r="AK747" s="378"/>
      <c r="AL747" s="378"/>
    </row>
    <row r="748" spans="2:38" s="9" customFormat="1">
      <c r="B748" s="7"/>
      <c r="E748" s="378"/>
      <c r="F748" s="378"/>
      <c r="G748" s="378"/>
      <c r="H748" s="378"/>
      <c r="I748" s="378"/>
      <c r="J748" s="378"/>
      <c r="K748" s="378"/>
      <c r="L748" s="378"/>
      <c r="M748" s="378"/>
      <c r="N748" s="378"/>
      <c r="O748" s="378"/>
      <c r="P748" s="378"/>
      <c r="Q748" s="378"/>
      <c r="R748" s="378"/>
      <c r="S748" s="377"/>
      <c r="T748" s="378"/>
      <c r="U748" s="378"/>
      <c r="V748" s="378"/>
      <c r="W748" s="378"/>
      <c r="X748" s="378"/>
      <c r="Y748" s="378"/>
      <c r="Z748" s="378"/>
      <c r="AA748" s="378"/>
      <c r="AB748" s="378"/>
      <c r="AC748" s="378"/>
      <c r="AD748" s="378"/>
      <c r="AE748" s="378"/>
      <c r="AF748" s="378"/>
      <c r="AG748" s="378"/>
      <c r="AH748" s="378"/>
      <c r="AI748" s="378"/>
      <c r="AJ748" s="378"/>
      <c r="AK748" s="378"/>
      <c r="AL748" s="378"/>
    </row>
    <row r="749" spans="2:38" s="9" customFormat="1">
      <c r="B749" s="7"/>
      <c r="E749" s="378"/>
      <c r="F749" s="378"/>
      <c r="G749" s="378"/>
      <c r="H749" s="378"/>
      <c r="I749" s="378"/>
      <c r="J749" s="378"/>
      <c r="K749" s="378"/>
      <c r="L749" s="378"/>
      <c r="M749" s="378"/>
      <c r="N749" s="378"/>
      <c r="O749" s="378"/>
      <c r="P749" s="378"/>
      <c r="Q749" s="378"/>
      <c r="R749" s="378"/>
      <c r="S749" s="377"/>
      <c r="T749" s="378"/>
      <c r="U749" s="378"/>
      <c r="V749" s="378"/>
      <c r="W749" s="378"/>
      <c r="X749" s="378"/>
      <c r="Y749" s="378"/>
      <c r="Z749" s="378"/>
      <c r="AA749" s="378"/>
      <c r="AB749" s="378"/>
      <c r="AC749" s="378"/>
      <c r="AD749" s="378"/>
      <c r="AE749" s="378"/>
      <c r="AF749" s="378"/>
      <c r="AG749" s="378"/>
      <c r="AH749" s="378"/>
      <c r="AI749" s="378"/>
      <c r="AJ749" s="378"/>
      <c r="AK749" s="378"/>
      <c r="AL749" s="378"/>
    </row>
    <row r="750" spans="2:38" s="9" customFormat="1">
      <c r="B750" s="7"/>
      <c r="E750" s="378"/>
      <c r="F750" s="378"/>
      <c r="G750" s="378"/>
      <c r="H750" s="378"/>
      <c r="I750" s="378"/>
      <c r="J750" s="378"/>
      <c r="K750" s="378"/>
      <c r="L750" s="378"/>
      <c r="M750" s="378"/>
      <c r="N750" s="378"/>
      <c r="O750" s="378"/>
      <c r="P750" s="378"/>
      <c r="Q750" s="378"/>
      <c r="R750" s="378"/>
      <c r="S750" s="377"/>
      <c r="T750" s="378"/>
      <c r="U750" s="378"/>
      <c r="V750" s="378"/>
      <c r="W750" s="378"/>
      <c r="X750" s="378"/>
      <c r="Y750" s="378"/>
      <c r="Z750" s="378"/>
      <c r="AA750" s="378"/>
      <c r="AB750" s="378"/>
      <c r="AC750" s="378"/>
      <c r="AD750" s="378"/>
      <c r="AE750" s="378"/>
      <c r="AF750" s="378"/>
      <c r="AG750" s="378"/>
      <c r="AH750" s="378"/>
      <c r="AI750" s="378"/>
      <c r="AJ750" s="378"/>
      <c r="AK750" s="378"/>
      <c r="AL750" s="378"/>
    </row>
    <row r="751" spans="2:38" s="9" customFormat="1">
      <c r="B751" s="7"/>
      <c r="E751" s="378"/>
      <c r="F751" s="378"/>
      <c r="G751" s="378"/>
      <c r="H751" s="378"/>
      <c r="I751" s="378"/>
      <c r="J751" s="378"/>
      <c r="K751" s="378"/>
      <c r="L751" s="378"/>
      <c r="M751" s="378"/>
      <c r="N751" s="378"/>
      <c r="O751" s="378"/>
      <c r="P751" s="378"/>
      <c r="Q751" s="378"/>
      <c r="R751" s="378"/>
      <c r="S751" s="377"/>
      <c r="T751" s="378"/>
      <c r="U751" s="378"/>
      <c r="V751" s="378"/>
      <c r="W751" s="378"/>
      <c r="X751" s="378"/>
      <c r="Y751" s="378"/>
      <c r="Z751" s="378"/>
      <c r="AA751" s="378"/>
      <c r="AB751" s="378"/>
      <c r="AC751" s="378"/>
      <c r="AD751" s="378"/>
      <c r="AE751" s="378"/>
      <c r="AF751" s="378"/>
      <c r="AG751" s="378"/>
      <c r="AH751" s="378"/>
      <c r="AI751" s="378"/>
      <c r="AJ751" s="378"/>
      <c r="AK751" s="378"/>
      <c r="AL751" s="378"/>
    </row>
    <row r="752" spans="2:38" s="9" customFormat="1">
      <c r="B752" s="7"/>
      <c r="E752" s="378"/>
      <c r="F752" s="378"/>
      <c r="G752" s="378"/>
      <c r="H752" s="378"/>
      <c r="I752" s="378"/>
      <c r="J752" s="378"/>
      <c r="K752" s="378"/>
      <c r="L752" s="378"/>
      <c r="M752" s="378"/>
      <c r="N752" s="378"/>
      <c r="O752" s="378"/>
      <c r="P752" s="378"/>
      <c r="Q752" s="378"/>
      <c r="R752" s="378"/>
      <c r="S752" s="377"/>
      <c r="T752" s="378"/>
      <c r="U752" s="378"/>
      <c r="V752" s="378"/>
      <c r="W752" s="378"/>
      <c r="X752" s="378"/>
      <c r="Y752" s="378"/>
      <c r="Z752" s="378"/>
      <c r="AA752" s="378"/>
      <c r="AB752" s="378"/>
      <c r="AC752" s="378"/>
      <c r="AD752" s="378"/>
      <c r="AE752" s="378"/>
      <c r="AF752" s="378"/>
      <c r="AG752" s="378"/>
      <c r="AH752" s="378"/>
      <c r="AI752" s="378"/>
      <c r="AJ752" s="378"/>
      <c r="AK752" s="378"/>
      <c r="AL752" s="378"/>
    </row>
    <row r="753" spans="2:38" s="9" customFormat="1">
      <c r="B753" s="7"/>
      <c r="E753" s="378"/>
      <c r="F753" s="378"/>
      <c r="G753" s="378"/>
      <c r="H753" s="378"/>
      <c r="I753" s="378"/>
      <c r="J753" s="378"/>
      <c r="K753" s="378"/>
      <c r="L753" s="378"/>
      <c r="M753" s="378"/>
      <c r="N753" s="378"/>
      <c r="O753" s="378"/>
      <c r="P753" s="378"/>
      <c r="Q753" s="378"/>
      <c r="R753" s="378"/>
      <c r="S753" s="377"/>
      <c r="T753" s="378"/>
      <c r="U753" s="378"/>
      <c r="V753" s="378"/>
      <c r="W753" s="378"/>
      <c r="X753" s="378"/>
      <c r="Y753" s="378"/>
      <c r="Z753" s="378"/>
      <c r="AA753" s="378"/>
      <c r="AB753" s="378"/>
      <c r="AC753" s="378"/>
      <c r="AD753" s="378"/>
      <c r="AE753" s="378"/>
      <c r="AF753" s="378"/>
      <c r="AG753" s="378"/>
      <c r="AH753" s="378"/>
      <c r="AI753" s="378"/>
      <c r="AJ753" s="378"/>
      <c r="AK753" s="378"/>
      <c r="AL753" s="378"/>
    </row>
    <row r="754" spans="2:38" s="9" customFormat="1">
      <c r="B754" s="7"/>
      <c r="E754" s="378"/>
      <c r="F754" s="378"/>
      <c r="G754" s="378"/>
      <c r="H754" s="378"/>
      <c r="I754" s="378"/>
      <c r="J754" s="378"/>
      <c r="K754" s="378"/>
      <c r="L754" s="378"/>
      <c r="M754" s="378"/>
      <c r="N754" s="378"/>
      <c r="O754" s="378"/>
      <c r="P754" s="378"/>
      <c r="Q754" s="378"/>
      <c r="R754" s="378"/>
      <c r="S754" s="377"/>
      <c r="T754" s="378"/>
      <c r="U754" s="378"/>
      <c r="V754" s="378"/>
      <c r="W754" s="378"/>
      <c r="X754" s="378"/>
      <c r="Y754" s="378"/>
      <c r="Z754" s="378"/>
      <c r="AA754" s="378"/>
      <c r="AB754" s="378"/>
      <c r="AC754" s="378"/>
      <c r="AD754" s="378"/>
      <c r="AE754" s="378"/>
      <c r="AF754" s="378"/>
      <c r="AG754" s="378"/>
      <c r="AH754" s="378"/>
      <c r="AI754" s="378"/>
      <c r="AJ754" s="378"/>
      <c r="AK754" s="378"/>
      <c r="AL754" s="378"/>
    </row>
    <row r="755" spans="2:38" s="9" customFormat="1">
      <c r="B755" s="7"/>
      <c r="E755" s="378"/>
      <c r="F755" s="378"/>
      <c r="G755" s="378"/>
      <c r="H755" s="378"/>
      <c r="I755" s="378"/>
      <c r="J755" s="378"/>
      <c r="K755" s="378"/>
      <c r="L755" s="378"/>
      <c r="M755" s="378"/>
      <c r="N755" s="378"/>
      <c r="O755" s="378"/>
      <c r="P755" s="378"/>
      <c r="Q755" s="378"/>
      <c r="R755" s="378"/>
      <c r="S755" s="377"/>
      <c r="T755" s="378"/>
      <c r="U755" s="378"/>
      <c r="V755" s="378"/>
      <c r="W755" s="378"/>
      <c r="X755" s="378"/>
      <c r="Y755" s="378"/>
      <c r="Z755" s="378"/>
      <c r="AA755" s="378"/>
      <c r="AB755" s="378"/>
      <c r="AC755" s="378"/>
      <c r="AD755" s="378"/>
      <c r="AE755" s="378"/>
      <c r="AF755" s="378"/>
      <c r="AG755" s="378"/>
      <c r="AH755" s="378"/>
      <c r="AI755" s="378"/>
      <c r="AJ755" s="378"/>
      <c r="AK755" s="378"/>
      <c r="AL755" s="378"/>
    </row>
    <row r="756" spans="2:38" s="9" customFormat="1">
      <c r="B756" s="7"/>
      <c r="E756" s="378"/>
      <c r="F756" s="378"/>
      <c r="G756" s="378"/>
      <c r="H756" s="378"/>
      <c r="I756" s="378"/>
      <c r="J756" s="378"/>
      <c r="K756" s="378"/>
      <c r="L756" s="378"/>
      <c r="M756" s="378"/>
      <c r="N756" s="378"/>
      <c r="O756" s="378"/>
      <c r="P756" s="378"/>
      <c r="Q756" s="378"/>
      <c r="R756" s="378"/>
      <c r="S756" s="377"/>
      <c r="T756" s="378"/>
      <c r="U756" s="378"/>
      <c r="V756" s="378"/>
      <c r="W756" s="378"/>
      <c r="X756" s="378"/>
      <c r="Y756" s="378"/>
      <c r="Z756" s="378"/>
      <c r="AA756" s="378"/>
      <c r="AB756" s="378"/>
      <c r="AC756" s="378"/>
      <c r="AD756" s="378"/>
      <c r="AE756" s="378"/>
      <c r="AF756" s="378"/>
      <c r="AG756" s="378"/>
      <c r="AH756" s="378"/>
      <c r="AI756" s="378"/>
      <c r="AJ756" s="378"/>
      <c r="AK756" s="378"/>
      <c r="AL756" s="378"/>
    </row>
    <row r="757" spans="2:38" s="9" customFormat="1">
      <c r="B757" s="7"/>
      <c r="E757" s="378"/>
      <c r="F757" s="378"/>
      <c r="G757" s="378"/>
      <c r="H757" s="378"/>
      <c r="I757" s="378"/>
      <c r="J757" s="378"/>
      <c r="K757" s="378"/>
      <c r="L757" s="378"/>
      <c r="M757" s="378"/>
      <c r="N757" s="378"/>
      <c r="O757" s="378"/>
      <c r="P757" s="378"/>
      <c r="Q757" s="378"/>
      <c r="R757" s="378"/>
      <c r="S757" s="377"/>
      <c r="T757" s="378"/>
      <c r="U757" s="378"/>
      <c r="V757" s="378"/>
      <c r="W757" s="378"/>
      <c r="X757" s="378"/>
      <c r="Y757" s="378"/>
      <c r="Z757" s="378"/>
      <c r="AA757" s="378"/>
      <c r="AB757" s="378"/>
      <c r="AC757" s="378"/>
      <c r="AD757" s="378"/>
      <c r="AE757" s="378"/>
      <c r="AF757" s="378"/>
      <c r="AG757" s="378"/>
      <c r="AH757" s="378"/>
      <c r="AI757" s="378"/>
      <c r="AJ757" s="378"/>
      <c r="AK757" s="378"/>
      <c r="AL757" s="378"/>
    </row>
    <row r="758" spans="2:38" s="9" customFormat="1">
      <c r="B758" s="7"/>
      <c r="E758" s="378"/>
      <c r="F758" s="378"/>
      <c r="G758" s="378"/>
      <c r="H758" s="378"/>
      <c r="I758" s="378"/>
      <c r="J758" s="378"/>
      <c r="K758" s="378"/>
      <c r="L758" s="378"/>
      <c r="M758" s="378"/>
      <c r="N758" s="378"/>
      <c r="O758" s="378"/>
      <c r="P758" s="378"/>
      <c r="Q758" s="378"/>
      <c r="R758" s="378"/>
      <c r="S758" s="377"/>
      <c r="T758" s="378"/>
      <c r="U758" s="378"/>
      <c r="V758" s="378"/>
      <c r="W758" s="378"/>
      <c r="X758" s="378"/>
      <c r="Y758" s="378"/>
      <c r="Z758" s="378"/>
      <c r="AA758" s="378"/>
      <c r="AB758" s="378"/>
      <c r="AC758" s="378"/>
      <c r="AD758" s="378"/>
      <c r="AE758" s="378"/>
      <c r="AF758" s="378"/>
      <c r="AG758" s="378"/>
      <c r="AH758" s="378"/>
      <c r="AI758" s="378"/>
      <c r="AJ758" s="378"/>
      <c r="AK758" s="378"/>
      <c r="AL758" s="378"/>
    </row>
    <row r="759" spans="2:38" s="9" customFormat="1">
      <c r="B759" s="7"/>
      <c r="E759" s="378"/>
      <c r="F759" s="378"/>
      <c r="G759" s="378"/>
      <c r="H759" s="378"/>
      <c r="I759" s="378"/>
      <c r="J759" s="378"/>
      <c r="K759" s="378"/>
      <c r="L759" s="378"/>
      <c r="M759" s="378"/>
      <c r="N759" s="378"/>
      <c r="O759" s="378"/>
      <c r="P759" s="378"/>
      <c r="Q759" s="378"/>
      <c r="R759" s="378"/>
      <c r="S759" s="377"/>
      <c r="T759" s="378"/>
      <c r="U759" s="378"/>
      <c r="V759" s="378"/>
      <c r="W759" s="378"/>
      <c r="X759" s="378"/>
      <c r="Y759" s="378"/>
      <c r="Z759" s="378"/>
      <c r="AA759" s="378"/>
      <c r="AB759" s="378"/>
      <c r="AC759" s="378"/>
      <c r="AD759" s="378"/>
      <c r="AE759" s="378"/>
      <c r="AF759" s="378"/>
      <c r="AG759" s="378"/>
      <c r="AH759" s="378"/>
      <c r="AI759" s="378"/>
      <c r="AJ759" s="378"/>
      <c r="AK759" s="378"/>
      <c r="AL759" s="378"/>
    </row>
    <row r="760" spans="2:38" s="9" customFormat="1">
      <c r="B760" s="7"/>
      <c r="E760" s="378"/>
      <c r="F760" s="378"/>
      <c r="G760" s="378"/>
      <c r="H760" s="378"/>
      <c r="I760" s="378"/>
      <c r="J760" s="378"/>
      <c r="K760" s="378"/>
      <c r="L760" s="378"/>
      <c r="M760" s="378"/>
      <c r="N760" s="378"/>
      <c r="O760" s="378"/>
      <c r="P760" s="378"/>
      <c r="Q760" s="378"/>
      <c r="R760" s="378"/>
      <c r="S760" s="377"/>
      <c r="T760" s="378"/>
      <c r="U760" s="378"/>
      <c r="V760" s="378"/>
      <c r="W760" s="378"/>
      <c r="X760" s="378"/>
      <c r="Y760" s="378"/>
      <c r="Z760" s="378"/>
      <c r="AA760" s="378"/>
      <c r="AB760" s="378"/>
      <c r="AC760" s="378"/>
      <c r="AD760" s="378"/>
      <c r="AE760" s="378"/>
      <c r="AF760" s="378"/>
      <c r="AG760" s="378"/>
      <c r="AH760" s="378"/>
      <c r="AI760" s="378"/>
      <c r="AJ760" s="378"/>
      <c r="AK760" s="378"/>
      <c r="AL760" s="378"/>
    </row>
    <row r="761" spans="2:38" s="9" customFormat="1">
      <c r="B761" s="7"/>
      <c r="E761" s="378"/>
      <c r="F761" s="378"/>
      <c r="G761" s="378"/>
      <c r="H761" s="378"/>
      <c r="I761" s="378"/>
      <c r="J761" s="378"/>
      <c r="K761" s="378"/>
      <c r="L761" s="378"/>
      <c r="M761" s="378"/>
      <c r="N761" s="378"/>
      <c r="O761" s="378"/>
      <c r="P761" s="378"/>
      <c r="Q761" s="378"/>
      <c r="R761" s="378"/>
      <c r="S761" s="377"/>
      <c r="T761" s="378"/>
      <c r="U761" s="378"/>
      <c r="V761" s="378"/>
      <c r="W761" s="378"/>
      <c r="X761" s="378"/>
      <c r="Y761" s="378"/>
      <c r="Z761" s="378"/>
      <c r="AA761" s="378"/>
      <c r="AB761" s="378"/>
      <c r="AC761" s="378"/>
      <c r="AD761" s="378"/>
      <c r="AE761" s="378"/>
      <c r="AF761" s="378"/>
      <c r="AG761" s="378"/>
      <c r="AH761" s="378"/>
      <c r="AI761" s="378"/>
      <c r="AJ761" s="378"/>
      <c r="AK761" s="378"/>
      <c r="AL761" s="378"/>
    </row>
    <row r="762" spans="2:38" s="9" customFormat="1">
      <c r="B762" s="7"/>
      <c r="E762" s="378"/>
      <c r="F762" s="378"/>
      <c r="G762" s="378"/>
      <c r="H762" s="378"/>
      <c r="I762" s="378"/>
      <c r="J762" s="378"/>
      <c r="K762" s="378"/>
      <c r="L762" s="378"/>
      <c r="M762" s="378"/>
      <c r="N762" s="378"/>
      <c r="O762" s="378"/>
      <c r="P762" s="378"/>
      <c r="Q762" s="378"/>
      <c r="R762" s="378"/>
      <c r="S762" s="377"/>
      <c r="T762" s="378"/>
      <c r="U762" s="378"/>
      <c r="V762" s="378"/>
      <c r="W762" s="378"/>
      <c r="X762" s="378"/>
      <c r="Y762" s="378"/>
      <c r="Z762" s="378"/>
      <c r="AA762" s="378"/>
      <c r="AB762" s="378"/>
      <c r="AC762" s="378"/>
      <c r="AD762" s="378"/>
      <c r="AE762" s="378"/>
      <c r="AF762" s="378"/>
      <c r="AG762" s="378"/>
      <c r="AH762" s="378"/>
      <c r="AI762" s="378"/>
      <c r="AJ762" s="378"/>
      <c r="AK762" s="378"/>
      <c r="AL762" s="378"/>
    </row>
    <row r="763" spans="2:38" s="9" customFormat="1">
      <c r="B763" s="7"/>
      <c r="E763" s="378"/>
      <c r="F763" s="378"/>
      <c r="G763" s="378"/>
      <c r="H763" s="378"/>
      <c r="I763" s="378"/>
      <c r="J763" s="378"/>
      <c r="K763" s="378"/>
      <c r="L763" s="378"/>
      <c r="M763" s="378"/>
      <c r="N763" s="378"/>
      <c r="O763" s="378"/>
      <c r="P763" s="378"/>
      <c r="Q763" s="378"/>
      <c r="R763" s="378"/>
      <c r="S763" s="377"/>
      <c r="T763" s="378"/>
      <c r="U763" s="378"/>
      <c r="V763" s="378"/>
      <c r="W763" s="378"/>
      <c r="X763" s="378"/>
      <c r="Y763" s="378"/>
      <c r="Z763" s="378"/>
      <c r="AA763" s="378"/>
      <c r="AB763" s="378"/>
      <c r="AC763" s="378"/>
      <c r="AD763" s="378"/>
      <c r="AE763" s="378"/>
      <c r="AF763" s="378"/>
      <c r="AG763" s="378"/>
      <c r="AH763" s="378"/>
      <c r="AI763" s="378"/>
      <c r="AJ763" s="378"/>
      <c r="AK763" s="378"/>
      <c r="AL763" s="378"/>
    </row>
    <row r="764" spans="2:38" s="9" customFormat="1">
      <c r="B764" s="7"/>
      <c r="E764" s="378"/>
      <c r="F764" s="378"/>
      <c r="G764" s="378"/>
      <c r="H764" s="378"/>
      <c r="I764" s="378"/>
      <c r="J764" s="378"/>
      <c r="K764" s="378"/>
      <c r="L764" s="378"/>
      <c r="M764" s="378"/>
      <c r="N764" s="378"/>
      <c r="O764" s="378"/>
      <c r="P764" s="378"/>
      <c r="Q764" s="378"/>
      <c r="R764" s="378"/>
      <c r="S764" s="377"/>
      <c r="T764" s="378"/>
      <c r="U764" s="378"/>
      <c r="V764" s="378"/>
      <c r="W764" s="378"/>
      <c r="X764" s="378"/>
      <c r="Y764" s="378"/>
      <c r="Z764" s="378"/>
      <c r="AA764" s="378"/>
      <c r="AB764" s="378"/>
      <c r="AC764" s="378"/>
      <c r="AD764" s="378"/>
      <c r="AE764" s="378"/>
      <c r="AF764" s="378"/>
      <c r="AG764" s="378"/>
      <c r="AH764" s="378"/>
      <c r="AI764" s="378"/>
      <c r="AJ764" s="378"/>
      <c r="AK764" s="378"/>
      <c r="AL764" s="378"/>
    </row>
    <row r="765" spans="2:38" s="9" customFormat="1">
      <c r="B765" s="7"/>
      <c r="E765" s="378"/>
      <c r="F765" s="378"/>
      <c r="G765" s="378"/>
      <c r="H765" s="378"/>
      <c r="I765" s="378"/>
      <c r="J765" s="378"/>
      <c r="K765" s="378"/>
      <c r="L765" s="378"/>
      <c r="M765" s="378"/>
      <c r="N765" s="378"/>
      <c r="O765" s="378"/>
      <c r="P765" s="378"/>
      <c r="Q765" s="378"/>
      <c r="R765" s="378"/>
      <c r="S765" s="377"/>
      <c r="T765" s="378"/>
      <c r="U765" s="378"/>
      <c r="V765" s="378"/>
      <c r="W765" s="378"/>
      <c r="X765" s="378"/>
      <c r="Y765" s="378"/>
      <c r="Z765" s="378"/>
      <c r="AA765" s="378"/>
      <c r="AB765" s="378"/>
      <c r="AC765" s="378"/>
      <c r="AD765" s="378"/>
      <c r="AE765" s="378"/>
      <c r="AF765" s="378"/>
      <c r="AG765" s="378"/>
      <c r="AH765" s="378"/>
      <c r="AI765" s="378"/>
      <c r="AJ765" s="378"/>
      <c r="AK765" s="378"/>
      <c r="AL765" s="378"/>
    </row>
    <row r="766" spans="2:38" s="9" customFormat="1">
      <c r="B766" s="7"/>
      <c r="E766" s="378"/>
      <c r="F766" s="378"/>
      <c r="G766" s="378"/>
      <c r="H766" s="378"/>
      <c r="I766" s="378"/>
      <c r="J766" s="378"/>
      <c r="K766" s="378"/>
      <c r="L766" s="378"/>
      <c r="M766" s="378"/>
      <c r="N766" s="378"/>
      <c r="O766" s="378"/>
      <c r="P766" s="378"/>
      <c r="Q766" s="378"/>
      <c r="R766" s="378"/>
      <c r="S766" s="377"/>
      <c r="T766" s="378"/>
      <c r="U766" s="378"/>
      <c r="V766" s="378"/>
      <c r="W766" s="378"/>
      <c r="X766" s="378"/>
      <c r="Y766" s="378"/>
      <c r="Z766" s="378"/>
      <c r="AA766" s="378"/>
      <c r="AB766" s="378"/>
      <c r="AC766" s="378"/>
      <c r="AD766" s="378"/>
      <c r="AE766" s="378"/>
      <c r="AF766" s="378"/>
      <c r="AG766" s="378"/>
      <c r="AH766" s="378"/>
      <c r="AI766" s="378"/>
      <c r="AJ766" s="378"/>
      <c r="AK766" s="378"/>
      <c r="AL766" s="378"/>
    </row>
    <row r="767" spans="2:38" s="9" customFormat="1">
      <c r="B767" s="7"/>
      <c r="E767" s="378"/>
      <c r="F767" s="378"/>
      <c r="G767" s="378"/>
      <c r="H767" s="378"/>
      <c r="I767" s="378"/>
      <c r="J767" s="378"/>
      <c r="K767" s="378"/>
      <c r="L767" s="378"/>
      <c r="M767" s="378"/>
      <c r="N767" s="378"/>
      <c r="O767" s="378"/>
      <c r="P767" s="378"/>
      <c r="Q767" s="378"/>
      <c r="R767" s="378"/>
      <c r="S767" s="377"/>
      <c r="T767" s="378"/>
      <c r="U767" s="378"/>
      <c r="V767" s="378"/>
      <c r="W767" s="378"/>
      <c r="X767" s="378"/>
      <c r="Y767" s="378"/>
      <c r="Z767" s="378"/>
      <c r="AA767" s="378"/>
      <c r="AB767" s="378"/>
      <c r="AC767" s="378"/>
      <c r="AD767" s="378"/>
      <c r="AE767" s="378"/>
      <c r="AF767" s="378"/>
      <c r="AG767" s="378"/>
      <c r="AH767" s="378"/>
      <c r="AI767" s="378"/>
      <c r="AJ767" s="378"/>
      <c r="AK767" s="378"/>
      <c r="AL767" s="378"/>
    </row>
    <row r="768" spans="2:38" s="9" customFormat="1">
      <c r="B768" s="7"/>
      <c r="E768" s="378"/>
      <c r="F768" s="378"/>
      <c r="G768" s="378"/>
      <c r="H768" s="378"/>
      <c r="I768" s="378"/>
      <c r="J768" s="378"/>
      <c r="K768" s="378"/>
      <c r="L768" s="378"/>
      <c r="M768" s="378"/>
      <c r="N768" s="378"/>
      <c r="O768" s="378"/>
      <c r="P768" s="378"/>
      <c r="Q768" s="378"/>
      <c r="R768" s="378"/>
      <c r="S768" s="377"/>
      <c r="T768" s="378"/>
      <c r="U768" s="378"/>
      <c r="V768" s="378"/>
      <c r="W768" s="378"/>
      <c r="X768" s="378"/>
      <c r="Y768" s="378"/>
      <c r="Z768" s="378"/>
      <c r="AA768" s="378"/>
      <c r="AB768" s="378"/>
      <c r="AC768" s="378"/>
      <c r="AD768" s="378"/>
      <c r="AE768" s="378"/>
      <c r="AF768" s="378"/>
      <c r="AG768" s="378"/>
      <c r="AH768" s="378"/>
      <c r="AI768" s="378"/>
      <c r="AJ768" s="378"/>
      <c r="AK768" s="378"/>
      <c r="AL768" s="378"/>
    </row>
    <row r="769" spans="2:38" s="9" customFormat="1">
      <c r="B769" s="7"/>
      <c r="E769" s="378"/>
      <c r="F769" s="378"/>
      <c r="G769" s="378"/>
      <c r="H769" s="378"/>
      <c r="I769" s="378"/>
      <c r="J769" s="378"/>
      <c r="K769" s="378"/>
      <c r="L769" s="378"/>
      <c r="M769" s="378"/>
      <c r="N769" s="378"/>
      <c r="O769" s="378"/>
      <c r="P769" s="378"/>
      <c r="Q769" s="378"/>
      <c r="R769" s="378"/>
      <c r="S769" s="377"/>
      <c r="T769" s="378"/>
      <c r="U769" s="378"/>
      <c r="V769" s="378"/>
      <c r="W769" s="378"/>
      <c r="X769" s="378"/>
      <c r="Y769" s="378"/>
      <c r="Z769" s="378"/>
      <c r="AA769" s="378"/>
      <c r="AB769" s="378"/>
      <c r="AC769" s="378"/>
      <c r="AD769" s="378"/>
      <c r="AE769" s="378"/>
      <c r="AF769" s="378"/>
      <c r="AG769" s="378"/>
      <c r="AH769" s="378"/>
      <c r="AI769" s="378"/>
      <c r="AJ769" s="378"/>
      <c r="AK769" s="378"/>
      <c r="AL769" s="378"/>
    </row>
    <row r="770" spans="2:38" s="9" customFormat="1">
      <c r="B770" s="7"/>
      <c r="E770" s="378"/>
      <c r="F770" s="378"/>
      <c r="G770" s="378"/>
      <c r="H770" s="378"/>
      <c r="I770" s="378"/>
      <c r="J770" s="378"/>
      <c r="K770" s="378"/>
      <c r="L770" s="378"/>
      <c r="M770" s="378"/>
      <c r="N770" s="378"/>
      <c r="O770" s="378"/>
      <c r="P770" s="378"/>
      <c r="Q770" s="378"/>
      <c r="R770" s="378"/>
      <c r="S770" s="377"/>
      <c r="T770" s="378"/>
      <c r="U770" s="378"/>
      <c r="V770" s="378"/>
      <c r="W770" s="378"/>
      <c r="X770" s="378"/>
      <c r="Y770" s="378"/>
      <c r="Z770" s="378"/>
      <c r="AA770" s="378"/>
      <c r="AB770" s="378"/>
      <c r="AC770" s="378"/>
      <c r="AD770" s="378"/>
      <c r="AE770" s="378"/>
      <c r="AF770" s="378"/>
      <c r="AG770" s="378"/>
      <c r="AH770" s="378"/>
      <c r="AI770" s="378"/>
      <c r="AJ770" s="378"/>
      <c r="AK770" s="378"/>
      <c r="AL770" s="378"/>
    </row>
    <row r="771" spans="2:38" s="9" customFormat="1">
      <c r="B771" s="7"/>
      <c r="E771" s="378"/>
      <c r="F771" s="378"/>
      <c r="G771" s="378"/>
      <c r="H771" s="378"/>
      <c r="I771" s="378"/>
      <c r="J771" s="378"/>
      <c r="K771" s="378"/>
      <c r="L771" s="378"/>
      <c r="M771" s="378"/>
      <c r="N771" s="378"/>
      <c r="O771" s="378"/>
      <c r="P771" s="378"/>
      <c r="Q771" s="378"/>
      <c r="R771" s="378"/>
      <c r="S771" s="377"/>
      <c r="T771" s="378"/>
      <c r="U771" s="378"/>
      <c r="V771" s="378"/>
      <c r="W771" s="378"/>
      <c r="X771" s="378"/>
      <c r="Y771" s="378"/>
      <c r="Z771" s="378"/>
      <c r="AA771" s="378"/>
      <c r="AB771" s="378"/>
      <c r="AC771" s="378"/>
      <c r="AD771" s="378"/>
      <c r="AE771" s="378"/>
      <c r="AF771" s="378"/>
      <c r="AG771" s="378"/>
      <c r="AH771" s="378"/>
      <c r="AI771" s="378"/>
      <c r="AJ771" s="378"/>
      <c r="AK771" s="378"/>
      <c r="AL771" s="378"/>
    </row>
    <row r="772" spans="2:38" s="9" customFormat="1">
      <c r="B772" s="7"/>
      <c r="E772" s="378"/>
      <c r="F772" s="378"/>
      <c r="G772" s="378"/>
      <c r="H772" s="378"/>
      <c r="I772" s="378"/>
      <c r="J772" s="378"/>
      <c r="K772" s="378"/>
      <c r="L772" s="378"/>
      <c r="M772" s="378"/>
      <c r="N772" s="378"/>
      <c r="O772" s="378"/>
      <c r="P772" s="378"/>
      <c r="Q772" s="378"/>
      <c r="R772" s="378"/>
      <c r="S772" s="377"/>
      <c r="T772" s="378"/>
      <c r="U772" s="378"/>
      <c r="V772" s="378"/>
      <c r="W772" s="378"/>
      <c r="X772" s="378"/>
      <c r="Y772" s="378"/>
      <c r="Z772" s="378"/>
      <c r="AA772" s="378"/>
      <c r="AB772" s="378"/>
      <c r="AC772" s="378"/>
      <c r="AD772" s="378"/>
      <c r="AE772" s="378"/>
      <c r="AF772" s="378"/>
      <c r="AG772" s="378"/>
      <c r="AH772" s="378"/>
      <c r="AI772" s="378"/>
      <c r="AJ772" s="378"/>
      <c r="AK772" s="378"/>
      <c r="AL772" s="378"/>
    </row>
    <row r="773" spans="2:38" s="9" customFormat="1">
      <c r="B773" s="7"/>
      <c r="E773" s="378"/>
      <c r="F773" s="378"/>
      <c r="G773" s="378"/>
      <c r="H773" s="378"/>
      <c r="I773" s="378"/>
      <c r="J773" s="378"/>
      <c r="K773" s="378"/>
      <c r="L773" s="378"/>
      <c r="M773" s="378"/>
      <c r="N773" s="378"/>
      <c r="O773" s="378"/>
      <c r="P773" s="378"/>
      <c r="Q773" s="378"/>
      <c r="R773" s="378"/>
      <c r="S773" s="377"/>
      <c r="T773" s="378"/>
      <c r="U773" s="378"/>
      <c r="V773" s="378"/>
      <c r="W773" s="378"/>
      <c r="X773" s="378"/>
      <c r="Y773" s="378"/>
      <c r="Z773" s="378"/>
      <c r="AA773" s="378"/>
      <c r="AB773" s="378"/>
      <c r="AC773" s="378"/>
      <c r="AD773" s="378"/>
      <c r="AE773" s="378"/>
      <c r="AF773" s="378"/>
      <c r="AG773" s="378"/>
      <c r="AH773" s="378"/>
      <c r="AI773" s="378"/>
      <c r="AJ773" s="378"/>
      <c r="AK773" s="378"/>
      <c r="AL773" s="378"/>
    </row>
    <row r="774" spans="2:38" s="9" customFormat="1">
      <c r="B774" s="7"/>
      <c r="E774" s="378"/>
      <c r="F774" s="378"/>
      <c r="G774" s="378"/>
      <c r="H774" s="378"/>
      <c r="I774" s="378"/>
      <c r="J774" s="378"/>
      <c r="K774" s="378"/>
      <c r="L774" s="378"/>
      <c r="M774" s="378"/>
      <c r="N774" s="378"/>
      <c r="O774" s="378"/>
      <c r="P774" s="378"/>
      <c r="Q774" s="378"/>
      <c r="R774" s="378"/>
      <c r="S774" s="377"/>
      <c r="T774" s="378"/>
      <c r="U774" s="378"/>
      <c r="V774" s="378"/>
      <c r="W774" s="378"/>
      <c r="X774" s="378"/>
      <c r="Y774" s="378"/>
      <c r="Z774" s="378"/>
      <c r="AA774" s="378"/>
      <c r="AB774" s="378"/>
      <c r="AC774" s="378"/>
      <c r="AD774" s="378"/>
      <c r="AE774" s="378"/>
      <c r="AF774" s="378"/>
      <c r="AG774" s="378"/>
      <c r="AH774" s="378"/>
      <c r="AI774" s="378"/>
      <c r="AJ774" s="378"/>
      <c r="AK774" s="378"/>
      <c r="AL774" s="378"/>
    </row>
    <row r="775" spans="2:38" s="9" customFormat="1">
      <c r="B775" s="7"/>
      <c r="E775" s="378"/>
      <c r="F775" s="378"/>
      <c r="G775" s="378"/>
      <c r="H775" s="378"/>
      <c r="I775" s="378"/>
      <c r="J775" s="378"/>
      <c r="K775" s="378"/>
      <c r="L775" s="378"/>
      <c r="M775" s="378"/>
      <c r="N775" s="378"/>
      <c r="O775" s="378"/>
      <c r="P775" s="378"/>
      <c r="Q775" s="378"/>
      <c r="R775" s="378"/>
      <c r="S775" s="377"/>
      <c r="T775" s="378"/>
      <c r="U775" s="378"/>
      <c r="V775" s="378"/>
      <c r="W775" s="378"/>
      <c r="X775" s="378"/>
      <c r="Y775" s="378"/>
      <c r="Z775" s="378"/>
      <c r="AA775" s="378"/>
      <c r="AB775" s="378"/>
      <c r="AC775" s="378"/>
      <c r="AD775" s="378"/>
      <c r="AE775" s="378"/>
      <c r="AF775" s="378"/>
      <c r="AG775" s="378"/>
      <c r="AH775" s="378"/>
      <c r="AI775" s="378"/>
      <c r="AJ775" s="378"/>
      <c r="AK775" s="378"/>
      <c r="AL775" s="378"/>
    </row>
    <row r="776" spans="2:38" s="9" customFormat="1">
      <c r="B776" s="7"/>
      <c r="E776" s="378"/>
      <c r="F776" s="378"/>
      <c r="G776" s="378"/>
      <c r="H776" s="378"/>
      <c r="I776" s="378"/>
      <c r="J776" s="378"/>
      <c r="K776" s="378"/>
      <c r="L776" s="378"/>
      <c r="M776" s="378"/>
      <c r="N776" s="378"/>
      <c r="O776" s="378"/>
      <c r="P776" s="378"/>
      <c r="Q776" s="378"/>
      <c r="R776" s="378"/>
      <c r="S776" s="377"/>
      <c r="T776" s="378"/>
      <c r="U776" s="378"/>
      <c r="V776" s="378"/>
      <c r="W776" s="378"/>
      <c r="X776" s="378"/>
      <c r="Y776" s="378"/>
      <c r="Z776" s="378"/>
      <c r="AA776" s="378"/>
      <c r="AB776" s="378"/>
      <c r="AC776" s="378"/>
      <c r="AD776" s="378"/>
      <c r="AE776" s="378"/>
      <c r="AF776" s="378"/>
      <c r="AG776" s="378"/>
      <c r="AH776" s="378"/>
      <c r="AI776" s="378"/>
      <c r="AJ776" s="378"/>
      <c r="AK776" s="378"/>
      <c r="AL776" s="378"/>
    </row>
    <row r="777" spans="2:38" s="9" customFormat="1">
      <c r="B777" s="7"/>
      <c r="E777" s="378"/>
      <c r="F777" s="378"/>
      <c r="G777" s="378"/>
      <c r="H777" s="378"/>
      <c r="I777" s="378"/>
      <c r="J777" s="378"/>
      <c r="K777" s="378"/>
      <c r="L777" s="378"/>
      <c r="M777" s="378"/>
      <c r="N777" s="378"/>
      <c r="O777" s="378"/>
      <c r="P777" s="378"/>
      <c r="Q777" s="378"/>
      <c r="R777" s="378"/>
      <c r="S777" s="377"/>
      <c r="T777" s="378"/>
      <c r="U777" s="378"/>
      <c r="V777" s="378"/>
      <c r="W777" s="378"/>
      <c r="X777" s="378"/>
      <c r="Y777" s="378"/>
      <c r="Z777" s="378"/>
      <c r="AA777" s="378"/>
      <c r="AB777" s="378"/>
      <c r="AC777" s="378"/>
      <c r="AD777" s="378"/>
      <c r="AE777" s="378"/>
      <c r="AF777" s="378"/>
      <c r="AG777" s="378"/>
      <c r="AH777" s="378"/>
      <c r="AI777" s="378"/>
      <c r="AJ777" s="378"/>
      <c r="AK777" s="378"/>
      <c r="AL777" s="378"/>
    </row>
    <row r="778" spans="2:38" s="9" customFormat="1">
      <c r="B778" s="7"/>
      <c r="E778" s="378"/>
      <c r="F778" s="378"/>
      <c r="G778" s="378"/>
      <c r="H778" s="378"/>
      <c r="I778" s="378"/>
      <c r="J778" s="378"/>
      <c r="K778" s="378"/>
      <c r="L778" s="378"/>
      <c r="M778" s="378"/>
      <c r="N778" s="378"/>
      <c r="O778" s="378"/>
      <c r="P778" s="378"/>
      <c r="Q778" s="378"/>
      <c r="R778" s="378"/>
      <c r="S778" s="377"/>
      <c r="T778" s="378"/>
      <c r="U778" s="378"/>
      <c r="V778" s="378"/>
      <c r="W778" s="378"/>
      <c r="X778" s="378"/>
      <c r="Y778" s="378"/>
      <c r="Z778" s="378"/>
      <c r="AA778" s="378"/>
      <c r="AB778" s="378"/>
      <c r="AC778" s="378"/>
      <c r="AD778" s="378"/>
      <c r="AE778" s="378"/>
      <c r="AF778" s="378"/>
      <c r="AG778" s="378"/>
      <c r="AH778" s="378"/>
      <c r="AI778" s="378"/>
      <c r="AJ778" s="378"/>
      <c r="AK778" s="378"/>
      <c r="AL778" s="378"/>
    </row>
    <row r="779" spans="2:38" s="9" customFormat="1">
      <c r="B779" s="7"/>
      <c r="E779" s="378"/>
      <c r="F779" s="378"/>
      <c r="G779" s="378"/>
      <c r="H779" s="378"/>
      <c r="I779" s="378"/>
      <c r="J779" s="378"/>
      <c r="K779" s="378"/>
      <c r="L779" s="378"/>
      <c r="M779" s="378"/>
      <c r="N779" s="378"/>
      <c r="O779" s="378"/>
      <c r="P779" s="378"/>
      <c r="Q779" s="378"/>
      <c r="R779" s="378"/>
      <c r="S779" s="377"/>
      <c r="T779" s="378"/>
      <c r="U779" s="378"/>
      <c r="V779" s="378"/>
      <c r="W779" s="378"/>
      <c r="X779" s="378"/>
      <c r="Y779" s="378"/>
      <c r="Z779" s="378"/>
      <c r="AA779" s="378"/>
      <c r="AB779" s="378"/>
      <c r="AC779" s="378"/>
      <c r="AD779" s="378"/>
      <c r="AE779" s="378"/>
      <c r="AF779" s="378"/>
      <c r="AG779" s="378"/>
      <c r="AH779" s="378"/>
      <c r="AI779" s="378"/>
      <c r="AJ779" s="378"/>
      <c r="AK779" s="378"/>
      <c r="AL779" s="378"/>
    </row>
    <row r="780" spans="2:38" s="9" customFormat="1">
      <c r="B780" s="7"/>
      <c r="E780" s="378"/>
      <c r="F780" s="378"/>
      <c r="G780" s="378"/>
      <c r="H780" s="378"/>
      <c r="I780" s="378"/>
      <c r="J780" s="378"/>
      <c r="K780" s="378"/>
      <c r="L780" s="378"/>
      <c r="M780" s="378"/>
      <c r="N780" s="378"/>
      <c r="O780" s="378"/>
      <c r="P780" s="378"/>
      <c r="Q780" s="378"/>
      <c r="R780" s="378"/>
      <c r="S780" s="377"/>
      <c r="T780" s="378"/>
      <c r="U780" s="378"/>
      <c r="V780" s="378"/>
      <c r="W780" s="378"/>
      <c r="X780" s="378"/>
      <c r="Y780" s="378"/>
      <c r="Z780" s="378"/>
      <c r="AA780" s="378"/>
      <c r="AB780" s="378"/>
      <c r="AC780" s="378"/>
      <c r="AD780" s="378"/>
      <c r="AE780" s="378"/>
      <c r="AF780" s="378"/>
      <c r="AG780" s="378"/>
      <c r="AH780" s="378"/>
      <c r="AI780" s="378"/>
      <c r="AJ780" s="378"/>
      <c r="AK780" s="378"/>
      <c r="AL780" s="378"/>
    </row>
    <row r="781" spans="2:38" s="9" customFormat="1">
      <c r="B781" s="7"/>
      <c r="E781" s="378"/>
      <c r="F781" s="378"/>
      <c r="G781" s="378"/>
      <c r="H781" s="378"/>
      <c r="I781" s="378"/>
      <c r="J781" s="378"/>
      <c r="K781" s="378"/>
      <c r="L781" s="378"/>
      <c r="M781" s="378"/>
      <c r="N781" s="378"/>
      <c r="O781" s="378"/>
      <c r="P781" s="378"/>
      <c r="Q781" s="378"/>
      <c r="R781" s="378"/>
      <c r="S781" s="377"/>
      <c r="T781" s="378"/>
      <c r="U781" s="378"/>
      <c r="V781" s="378"/>
      <c r="W781" s="378"/>
      <c r="X781" s="378"/>
      <c r="Y781" s="378"/>
      <c r="Z781" s="378"/>
      <c r="AA781" s="378"/>
      <c r="AB781" s="378"/>
      <c r="AC781" s="378"/>
      <c r="AD781" s="378"/>
      <c r="AE781" s="378"/>
      <c r="AF781" s="378"/>
      <c r="AG781" s="378"/>
      <c r="AH781" s="378"/>
      <c r="AI781" s="378"/>
      <c r="AJ781" s="378"/>
      <c r="AK781" s="378"/>
      <c r="AL781" s="378"/>
    </row>
    <row r="782" spans="2:38" s="9" customFormat="1">
      <c r="B782" s="7"/>
      <c r="E782" s="378"/>
      <c r="F782" s="378"/>
      <c r="G782" s="378"/>
      <c r="H782" s="378"/>
      <c r="I782" s="378"/>
      <c r="J782" s="378"/>
      <c r="K782" s="378"/>
      <c r="L782" s="378"/>
      <c r="M782" s="378"/>
      <c r="N782" s="378"/>
      <c r="O782" s="378"/>
      <c r="P782" s="378"/>
      <c r="Q782" s="378"/>
      <c r="R782" s="378"/>
      <c r="S782" s="377"/>
      <c r="T782" s="378"/>
      <c r="U782" s="378"/>
      <c r="V782" s="378"/>
      <c r="W782" s="378"/>
      <c r="X782" s="378"/>
      <c r="Y782" s="378"/>
      <c r="Z782" s="378"/>
      <c r="AA782" s="378"/>
      <c r="AB782" s="378"/>
      <c r="AC782" s="378"/>
      <c r="AD782" s="378"/>
      <c r="AE782" s="378"/>
      <c r="AF782" s="378"/>
      <c r="AG782" s="378"/>
      <c r="AH782" s="378"/>
      <c r="AI782" s="378"/>
      <c r="AJ782" s="378"/>
      <c r="AK782" s="378"/>
      <c r="AL782" s="378"/>
    </row>
    <row r="783" spans="2:38" s="9" customFormat="1">
      <c r="B783" s="7"/>
      <c r="E783" s="378"/>
      <c r="F783" s="378"/>
      <c r="G783" s="378"/>
      <c r="H783" s="378"/>
      <c r="I783" s="378"/>
      <c r="J783" s="378"/>
      <c r="K783" s="378"/>
      <c r="L783" s="378"/>
      <c r="M783" s="378"/>
      <c r="N783" s="378"/>
      <c r="O783" s="378"/>
      <c r="P783" s="378"/>
      <c r="Q783" s="378"/>
      <c r="R783" s="378"/>
      <c r="S783" s="377"/>
      <c r="T783" s="378"/>
      <c r="U783" s="378"/>
      <c r="V783" s="378"/>
      <c r="W783" s="378"/>
      <c r="X783" s="378"/>
      <c r="Y783" s="378"/>
      <c r="Z783" s="378"/>
      <c r="AA783" s="378"/>
      <c r="AB783" s="378"/>
      <c r="AC783" s="378"/>
      <c r="AD783" s="378"/>
      <c r="AE783" s="378"/>
      <c r="AF783" s="378"/>
      <c r="AG783" s="378"/>
      <c r="AH783" s="378"/>
      <c r="AI783" s="378"/>
      <c r="AJ783" s="378"/>
      <c r="AK783" s="378"/>
      <c r="AL783" s="378"/>
    </row>
    <row r="784" spans="2:38" s="9" customFormat="1">
      <c r="B784" s="7"/>
      <c r="E784" s="378"/>
      <c r="F784" s="378"/>
      <c r="G784" s="378"/>
      <c r="H784" s="378"/>
      <c r="I784" s="378"/>
      <c r="J784" s="378"/>
      <c r="K784" s="378"/>
      <c r="L784" s="378"/>
      <c r="M784" s="378"/>
      <c r="N784" s="378"/>
      <c r="O784" s="378"/>
      <c r="P784" s="378"/>
      <c r="Q784" s="378"/>
      <c r="R784" s="378"/>
      <c r="S784" s="377"/>
      <c r="T784" s="378"/>
      <c r="U784" s="378"/>
      <c r="V784" s="378"/>
      <c r="W784" s="378"/>
      <c r="X784" s="378"/>
      <c r="Y784" s="378"/>
      <c r="Z784" s="378"/>
      <c r="AA784" s="378"/>
      <c r="AB784" s="378"/>
      <c r="AC784" s="378"/>
      <c r="AD784" s="378"/>
      <c r="AE784" s="378"/>
      <c r="AF784" s="378"/>
      <c r="AG784" s="378"/>
      <c r="AH784" s="378"/>
      <c r="AI784" s="378"/>
      <c r="AJ784" s="378"/>
      <c r="AK784" s="378"/>
      <c r="AL784" s="378"/>
    </row>
    <row r="785" spans="2:38" s="9" customFormat="1">
      <c r="B785" s="7"/>
      <c r="E785" s="378"/>
      <c r="F785" s="378"/>
      <c r="G785" s="378"/>
      <c r="H785" s="378"/>
      <c r="I785" s="378"/>
      <c r="J785" s="378"/>
      <c r="K785" s="378"/>
      <c r="L785" s="378"/>
      <c r="M785" s="378"/>
      <c r="N785" s="378"/>
      <c r="O785" s="378"/>
      <c r="P785" s="378"/>
      <c r="Q785" s="378"/>
      <c r="R785" s="378"/>
      <c r="S785" s="377"/>
      <c r="T785" s="378"/>
      <c r="U785" s="378"/>
      <c r="V785" s="378"/>
      <c r="W785" s="378"/>
      <c r="X785" s="378"/>
      <c r="Y785" s="378"/>
      <c r="Z785" s="378"/>
      <c r="AA785" s="378"/>
      <c r="AB785" s="378"/>
      <c r="AC785" s="378"/>
      <c r="AD785" s="378"/>
      <c r="AE785" s="378"/>
      <c r="AF785" s="378"/>
      <c r="AG785" s="378"/>
      <c r="AH785" s="378"/>
      <c r="AI785" s="378"/>
      <c r="AJ785" s="378"/>
      <c r="AK785" s="378"/>
      <c r="AL785" s="378"/>
    </row>
    <row r="786" spans="2:38" s="9" customFormat="1">
      <c r="B786" s="7"/>
      <c r="E786" s="378"/>
      <c r="F786" s="378"/>
      <c r="G786" s="378"/>
      <c r="H786" s="378"/>
      <c r="I786" s="378"/>
      <c r="J786" s="378"/>
      <c r="K786" s="378"/>
      <c r="L786" s="378"/>
      <c r="M786" s="378"/>
      <c r="N786" s="378"/>
      <c r="O786" s="378"/>
      <c r="P786" s="378"/>
      <c r="Q786" s="378"/>
      <c r="R786" s="378"/>
      <c r="S786" s="377"/>
      <c r="T786" s="378"/>
      <c r="U786" s="378"/>
      <c r="V786" s="378"/>
      <c r="W786" s="378"/>
      <c r="X786" s="378"/>
      <c r="Y786" s="378"/>
      <c r="Z786" s="378"/>
      <c r="AA786" s="378"/>
      <c r="AB786" s="378"/>
      <c r="AC786" s="378"/>
      <c r="AD786" s="378"/>
      <c r="AE786" s="378"/>
      <c r="AF786" s="378"/>
      <c r="AG786" s="378"/>
      <c r="AH786" s="378"/>
      <c r="AI786" s="378"/>
      <c r="AJ786" s="378"/>
      <c r="AK786" s="378"/>
      <c r="AL786" s="378"/>
    </row>
    <row r="787" spans="2:38" s="9" customFormat="1">
      <c r="B787" s="7"/>
      <c r="E787" s="378"/>
      <c r="F787" s="378"/>
      <c r="G787" s="378"/>
      <c r="H787" s="378"/>
      <c r="I787" s="378"/>
      <c r="J787" s="378"/>
      <c r="K787" s="378"/>
      <c r="L787" s="378"/>
      <c r="M787" s="378"/>
      <c r="N787" s="378"/>
      <c r="O787" s="378"/>
      <c r="P787" s="378"/>
      <c r="Q787" s="378"/>
      <c r="R787" s="378"/>
      <c r="S787" s="377"/>
      <c r="T787" s="378"/>
      <c r="U787" s="378"/>
      <c r="V787" s="378"/>
      <c r="W787" s="378"/>
      <c r="X787" s="378"/>
      <c r="Y787" s="378"/>
      <c r="Z787" s="378"/>
      <c r="AA787" s="378"/>
      <c r="AB787" s="378"/>
      <c r="AC787" s="378"/>
      <c r="AD787" s="378"/>
      <c r="AE787" s="378"/>
      <c r="AF787" s="378"/>
      <c r="AG787" s="378"/>
      <c r="AH787" s="378"/>
      <c r="AI787" s="378"/>
      <c r="AJ787" s="378"/>
      <c r="AK787" s="378"/>
      <c r="AL787" s="378"/>
    </row>
    <row r="788" spans="2:38" s="9" customFormat="1">
      <c r="B788" s="7"/>
      <c r="E788" s="378"/>
      <c r="F788" s="378"/>
      <c r="G788" s="378"/>
      <c r="H788" s="378"/>
      <c r="I788" s="378"/>
      <c r="J788" s="378"/>
      <c r="K788" s="378"/>
      <c r="L788" s="378"/>
      <c r="M788" s="378"/>
      <c r="N788" s="378"/>
      <c r="O788" s="378"/>
      <c r="P788" s="378"/>
      <c r="Q788" s="378"/>
      <c r="R788" s="378"/>
      <c r="S788" s="377"/>
      <c r="T788" s="378"/>
      <c r="U788" s="378"/>
      <c r="V788" s="378"/>
      <c r="W788" s="378"/>
      <c r="X788" s="378"/>
      <c r="Y788" s="378"/>
      <c r="Z788" s="378"/>
      <c r="AA788" s="378"/>
      <c r="AB788" s="378"/>
      <c r="AC788" s="378"/>
      <c r="AD788" s="378"/>
      <c r="AE788" s="378"/>
      <c r="AF788" s="378"/>
      <c r="AG788" s="378"/>
      <c r="AH788" s="378"/>
      <c r="AI788" s="378"/>
      <c r="AJ788" s="378"/>
      <c r="AK788" s="378"/>
      <c r="AL788" s="378"/>
    </row>
    <row r="789" spans="2:38" s="9" customFormat="1">
      <c r="B789" s="7"/>
      <c r="E789" s="378"/>
      <c r="F789" s="378"/>
      <c r="G789" s="378"/>
      <c r="H789" s="378"/>
      <c r="I789" s="378"/>
      <c r="J789" s="378"/>
      <c r="K789" s="378"/>
      <c r="L789" s="378"/>
      <c r="M789" s="378"/>
      <c r="N789" s="378"/>
      <c r="O789" s="378"/>
      <c r="P789" s="378"/>
      <c r="Q789" s="378"/>
      <c r="R789" s="378"/>
      <c r="S789" s="377"/>
      <c r="T789" s="378"/>
      <c r="U789" s="378"/>
      <c r="V789" s="378"/>
      <c r="W789" s="378"/>
      <c r="X789" s="378"/>
      <c r="Y789" s="378"/>
      <c r="Z789" s="378"/>
      <c r="AA789" s="378"/>
      <c r="AB789" s="378"/>
      <c r="AC789" s="378"/>
      <c r="AD789" s="378"/>
      <c r="AE789" s="378"/>
      <c r="AF789" s="378"/>
      <c r="AG789" s="378"/>
      <c r="AH789" s="378"/>
      <c r="AI789" s="378"/>
      <c r="AJ789" s="378"/>
      <c r="AK789" s="378"/>
      <c r="AL789" s="378"/>
    </row>
    <row r="790" spans="2:38" s="9" customFormat="1">
      <c r="B790" s="7"/>
      <c r="E790" s="378"/>
      <c r="F790" s="378"/>
      <c r="G790" s="378"/>
      <c r="H790" s="378"/>
      <c r="I790" s="378"/>
      <c r="J790" s="378"/>
      <c r="K790" s="378"/>
      <c r="L790" s="378"/>
      <c r="M790" s="378"/>
      <c r="N790" s="378"/>
      <c r="O790" s="378"/>
      <c r="P790" s="378"/>
      <c r="Q790" s="378"/>
      <c r="R790" s="378"/>
      <c r="S790" s="377"/>
      <c r="T790" s="378"/>
      <c r="U790" s="378"/>
      <c r="V790" s="378"/>
      <c r="W790" s="378"/>
      <c r="X790" s="378"/>
      <c r="Y790" s="378"/>
      <c r="Z790" s="378"/>
      <c r="AA790" s="378"/>
      <c r="AB790" s="378"/>
      <c r="AC790" s="378"/>
      <c r="AD790" s="378"/>
      <c r="AE790" s="378"/>
      <c r="AF790" s="378"/>
      <c r="AG790" s="378"/>
      <c r="AH790" s="378"/>
      <c r="AI790" s="378"/>
      <c r="AJ790" s="378"/>
      <c r="AK790" s="378"/>
      <c r="AL790" s="378"/>
    </row>
    <row r="791" spans="2:38" s="9" customFormat="1">
      <c r="B791" s="7"/>
      <c r="E791" s="378"/>
      <c r="F791" s="378"/>
      <c r="G791" s="378"/>
      <c r="H791" s="378"/>
      <c r="I791" s="378"/>
      <c r="J791" s="378"/>
      <c r="K791" s="378"/>
      <c r="L791" s="378"/>
      <c r="M791" s="378"/>
      <c r="N791" s="378"/>
      <c r="O791" s="378"/>
      <c r="P791" s="378"/>
      <c r="Q791" s="378"/>
      <c r="R791" s="378"/>
      <c r="S791" s="377"/>
      <c r="T791" s="378"/>
      <c r="U791" s="378"/>
      <c r="V791" s="378"/>
      <c r="W791" s="378"/>
      <c r="X791" s="378"/>
      <c r="Y791" s="378"/>
      <c r="Z791" s="378"/>
      <c r="AA791" s="378"/>
      <c r="AB791" s="378"/>
      <c r="AC791" s="378"/>
      <c r="AD791" s="378"/>
      <c r="AE791" s="378"/>
      <c r="AF791" s="378"/>
      <c r="AG791" s="378"/>
      <c r="AH791" s="378"/>
      <c r="AI791" s="378"/>
      <c r="AJ791" s="378"/>
      <c r="AK791" s="378"/>
      <c r="AL791" s="378"/>
    </row>
    <row r="792" spans="2:38" s="9" customFormat="1">
      <c r="B792" s="7"/>
      <c r="E792" s="378"/>
      <c r="F792" s="378"/>
      <c r="G792" s="378"/>
      <c r="H792" s="378"/>
      <c r="I792" s="378"/>
      <c r="J792" s="378"/>
      <c r="K792" s="378"/>
      <c r="L792" s="378"/>
      <c r="M792" s="378"/>
      <c r="N792" s="378"/>
      <c r="O792" s="378"/>
      <c r="P792" s="378"/>
      <c r="Q792" s="378"/>
      <c r="R792" s="378"/>
      <c r="S792" s="377"/>
      <c r="T792" s="378"/>
      <c r="U792" s="378"/>
      <c r="V792" s="378"/>
      <c r="W792" s="378"/>
      <c r="X792" s="378"/>
      <c r="Y792" s="378"/>
      <c r="Z792" s="378"/>
      <c r="AA792" s="378"/>
      <c r="AB792" s="378"/>
      <c r="AC792" s="378"/>
      <c r="AD792" s="378"/>
      <c r="AE792" s="378"/>
      <c r="AF792" s="378"/>
      <c r="AG792" s="378"/>
      <c r="AH792" s="378"/>
      <c r="AI792" s="378"/>
      <c r="AJ792" s="378"/>
      <c r="AK792" s="378"/>
      <c r="AL792" s="378"/>
    </row>
    <row r="793" spans="2:38" s="9" customFormat="1">
      <c r="B793" s="7"/>
      <c r="E793" s="378"/>
      <c r="F793" s="378"/>
      <c r="G793" s="378"/>
      <c r="H793" s="378"/>
      <c r="I793" s="378"/>
      <c r="J793" s="378"/>
      <c r="K793" s="378"/>
      <c r="L793" s="378"/>
      <c r="M793" s="378"/>
      <c r="N793" s="378"/>
      <c r="O793" s="378"/>
      <c r="P793" s="378"/>
      <c r="Q793" s="378"/>
      <c r="R793" s="378"/>
      <c r="S793" s="377"/>
      <c r="T793" s="378"/>
      <c r="U793" s="378"/>
      <c r="V793" s="378"/>
      <c r="W793" s="378"/>
      <c r="X793" s="378"/>
      <c r="Y793" s="378"/>
      <c r="Z793" s="378"/>
      <c r="AA793" s="378"/>
      <c r="AB793" s="378"/>
      <c r="AC793" s="378"/>
      <c r="AD793" s="378"/>
      <c r="AE793" s="378"/>
      <c r="AF793" s="378"/>
      <c r="AG793" s="378"/>
      <c r="AH793" s="378"/>
      <c r="AI793" s="378"/>
      <c r="AJ793" s="378"/>
      <c r="AK793" s="378"/>
      <c r="AL793" s="378"/>
    </row>
    <row r="794" spans="2:38" s="9" customFormat="1">
      <c r="B794" s="7"/>
      <c r="E794" s="378"/>
      <c r="F794" s="378"/>
      <c r="G794" s="378"/>
      <c r="H794" s="378"/>
      <c r="I794" s="378"/>
      <c r="J794" s="378"/>
      <c r="K794" s="378"/>
      <c r="L794" s="378"/>
      <c r="M794" s="378"/>
      <c r="N794" s="378"/>
      <c r="O794" s="378"/>
      <c r="P794" s="378"/>
      <c r="Q794" s="378"/>
      <c r="R794" s="378"/>
      <c r="S794" s="377"/>
      <c r="T794" s="378"/>
      <c r="U794" s="378"/>
      <c r="V794" s="378"/>
      <c r="W794" s="378"/>
      <c r="X794" s="378"/>
      <c r="Y794" s="378"/>
      <c r="Z794" s="378"/>
      <c r="AA794" s="378"/>
      <c r="AB794" s="378"/>
      <c r="AC794" s="378"/>
      <c r="AD794" s="378"/>
      <c r="AE794" s="378"/>
      <c r="AF794" s="378"/>
      <c r="AG794" s="378"/>
      <c r="AH794" s="378"/>
      <c r="AI794" s="378"/>
      <c r="AJ794" s="378"/>
      <c r="AK794" s="378"/>
      <c r="AL794" s="378"/>
    </row>
    <row r="795" spans="2:38" s="9" customFormat="1">
      <c r="B795" s="7"/>
      <c r="E795" s="378"/>
      <c r="F795" s="378"/>
      <c r="G795" s="378"/>
      <c r="H795" s="378"/>
      <c r="I795" s="378"/>
      <c r="J795" s="378"/>
      <c r="K795" s="378"/>
      <c r="L795" s="378"/>
      <c r="M795" s="378"/>
      <c r="N795" s="378"/>
      <c r="O795" s="378"/>
      <c r="P795" s="378"/>
      <c r="Q795" s="378"/>
      <c r="R795" s="378"/>
      <c r="S795" s="377"/>
      <c r="T795" s="378"/>
      <c r="U795" s="378"/>
      <c r="V795" s="378"/>
      <c r="W795" s="378"/>
      <c r="X795" s="378"/>
      <c r="Y795" s="378"/>
      <c r="Z795" s="378"/>
      <c r="AA795" s="378"/>
      <c r="AB795" s="378"/>
      <c r="AC795" s="378"/>
      <c r="AD795" s="378"/>
      <c r="AE795" s="378"/>
      <c r="AF795" s="378"/>
      <c r="AG795" s="378"/>
      <c r="AH795" s="378"/>
      <c r="AI795" s="378"/>
      <c r="AJ795" s="378"/>
      <c r="AK795" s="378"/>
      <c r="AL795" s="378"/>
    </row>
    <row r="796" spans="2:38" s="9" customFormat="1">
      <c r="B796" s="7"/>
      <c r="E796" s="378"/>
      <c r="F796" s="378"/>
      <c r="G796" s="378"/>
      <c r="H796" s="378"/>
      <c r="I796" s="378"/>
      <c r="J796" s="378"/>
      <c r="K796" s="378"/>
      <c r="L796" s="378"/>
      <c r="M796" s="378"/>
      <c r="N796" s="378"/>
      <c r="O796" s="378"/>
      <c r="P796" s="378"/>
      <c r="Q796" s="378"/>
      <c r="R796" s="378"/>
      <c r="S796" s="377"/>
      <c r="T796" s="378"/>
      <c r="U796" s="378"/>
      <c r="V796" s="378"/>
      <c r="W796" s="378"/>
      <c r="X796" s="378"/>
      <c r="Y796" s="378"/>
      <c r="Z796" s="378"/>
      <c r="AA796" s="378"/>
      <c r="AB796" s="378"/>
      <c r="AC796" s="378"/>
      <c r="AD796" s="378"/>
      <c r="AE796" s="378"/>
      <c r="AF796" s="378"/>
      <c r="AG796" s="378"/>
      <c r="AH796" s="378"/>
      <c r="AI796" s="378"/>
      <c r="AJ796" s="378"/>
      <c r="AK796" s="378"/>
      <c r="AL796" s="378"/>
    </row>
    <row r="797" spans="2:38" s="9" customFormat="1">
      <c r="B797" s="7"/>
      <c r="E797" s="378"/>
      <c r="F797" s="378"/>
      <c r="G797" s="378"/>
      <c r="H797" s="378"/>
      <c r="I797" s="378"/>
      <c r="J797" s="378"/>
      <c r="K797" s="378"/>
      <c r="L797" s="378"/>
      <c r="M797" s="378"/>
      <c r="N797" s="378"/>
      <c r="O797" s="378"/>
      <c r="P797" s="378"/>
      <c r="Q797" s="378"/>
      <c r="R797" s="378"/>
      <c r="S797" s="377"/>
      <c r="T797" s="378"/>
      <c r="U797" s="378"/>
      <c r="V797" s="378"/>
      <c r="W797" s="378"/>
      <c r="X797" s="378"/>
      <c r="Y797" s="378"/>
      <c r="Z797" s="378"/>
      <c r="AA797" s="378"/>
      <c r="AB797" s="378"/>
      <c r="AC797" s="378"/>
      <c r="AD797" s="378"/>
      <c r="AE797" s="378"/>
      <c r="AF797" s="378"/>
      <c r="AG797" s="378"/>
      <c r="AH797" s="378"/>
      <c r="AI797" s="378"/>
      <c r="AJ797" s="378"/>
      <c r="AK797" s="378"/>
      <c r="AL797" s="378"/>
    </row>
    <row r="798" spans="2:38" s="9" customFormat="1">
      <c r="B798" s="7"/>
      <c r="E798" s="378"/>
      <c r="F798" s="378"/>
      <c r="G798" s="378"/>
      <c r="H798" s="378"/>
      <c r="I798" s="378"/>
      <c r="J798" s="378"/>
      <c r="K798" s="378"/>
      <c r="L798" s="378"/>
      <c r="M798" s="378"/>
      <c r="N798" s="378"/>
      <c r="O798" s="378"/>
      <c r="P798" s="378"/>
      <c r="Q798" s="378"/>
      <c r="R798" s="378"/>
      <c r="S798" s="377"/>
      <c r="T798" s="378"/>
      <c r="U798" s="378"/>
      <c r="V798" s="378"/>
      <c r="W798" s="378"/>
      <c r="X798" s="378"/>
      <c r="Y798" s="378"/>
      <c r="Z798" s="378"/>
      <c r="AA798" s="378"/>
      <c r="AB798" s="378"/>
      <c r="AC798" s="378"/>
      <c r="AD798" s="378"/>
      <c r="AE798" s="378"/>
      <c r="AF798" s="378"/>
      <c r="AG798" s="378"/>
      <c r="AH798" s="378"/>
      <c r="AI798" s="378"/>
      <c r="AJ798" s="378"/>
      <c r="AK798" s="378"/>
      <c r="AL798" s="378"/>
    </row>
    <row r="799" spans="2:38" s="9" customFormat="1">
      <c r="B799" s="7"/>
      <c r="E799" s="378"/>
      <c r="F799" s="378"/>
      <c r="G799" s="378"/>
      <c r="H799" s="378"/>
      <c r="I799" s="378"/>
      <c r="J799" s="378"/>
      <c r="K799" s="378"/>
      <c r="L799" s="378"/>
      <c r="M799" s="378"/>
      <c r="N799" s="378"/>
      <c r="O799" s="378"/>
      <c r="P799" s="378"/>
      <c r="Q799" s="378"/>
      <c r="R799" s="378"/>
      <c r="S799" s="377"/>
      <c r="T799" s="378"/>
      <c r="U799" s="378"/>
      <c r="V799" s="378"/>
      <c r="W799" s="378"/>
      <c r="X799" s="378"/>
      <c r="Y799" s="378"/>
      <c r="Z799" s="378"/>
      <c r="AA799" s="378"/>
      <c r="AB799" s="378"/>
      <c r="AC799" s="378"/>
      <c r="AD799" s="378"/>
      <c r="AE799" s="378"/>
      <c r="AF799" s="378"/>
      <c r="AG799" s="378"/>
      <c r="AH799" s="378"/>
      <c r="AI799" s="378"/>
      <c r="AJ799" s="378"/>
      <c r="AK799" s="378"/>
      <c r="AL799" s="378"/>
    </row>
    <row r="800" spans="2:38" s="9" customFormat="1">
      <c r="B800" s="7"/>
      <c r="E800" s="378"/>
      <c r="F800" s="378"/>
      <c r="G800" s="378"/>
      <c r="H800" s="378"/>
      <c r="I800" s="378"/>
      <c r="J800" s="378"/>
      <c r="K800" s="378"/>
      <c r="L800" s="378"/>
      <c r="M800" s="378"/>
      <c r="N800" s="378"/>
      <c r="O800" s="378"/>
      <c r="P800" s="378"/>
      <c r="Q800" s="378"/>
      <c r="R800" s="378"/>
      <c r="S800" s="377"/>
      <c r="T800" s="378"/>
      <c r="U800" s="378"/>
      <c r="V800" s="378"/>
      <c r="W800" s="378"/>
      <c r="X800" s="378"/>
      <c r="Y800" s="378"/>
      <c r="Z800" s="378"/>
      <c r="AA800" s="378"/>
      <c r="AB800" s="378"/>
      <c r="AC800" s="378"/>
      <c r="AD800" s="378"/>
      <c r="AE800" s="378"/>
      <c r="AF800" s="378"/>
      <c r="AG800" s="378"/>
      <c r="AH800" s="378"/>
      <c r="AI800" s="378"/>
      <c r="AJ800" s="378"/>
      <c r="AK800" s="378"/>
      <c r="AL800" s="378"/>
    </row>
    <row r="801" spans="2:38" s="9" customFormat="1">
      <c r="B801" s="7"/>
      <c r="E801" s="378"/>
      <c r="F801" s="378"/>
      <c r="G801" s="378"/>
      <c r="H801" s="378"/>
      <c r="I801" s="378"/>
      <c r="J801" s="378"/>
      <c r="K801" s="378"/>
      <c r="L801" s="378"/>
      <c r="M801" s="378"/>
      <c r="N801" s="378"/>
      <c r="O801" s="378"/>
      <c r="P801" s="378"/>
      <c r="Q801" s="378"/>
      <c r="R801" s="378"/>
      <c r="S801" s="377"/>
      <c r="T801" s="378"/>
      <c r="U801" s="378"/>
      <c r="V801" s="378"/>
      <c r="W801" s="378"/>
      <c r="X801" s="378"/>
      <c r="Y801" s="378"/>
      <c r="Z801" s="378"/>
      <c r="AA801" s="378"/>
      <c r="AB801" s="378"/>
      <c r="AC801" s="378"/>
      <c r="AD801" s="378"/>
      <c r="AE801" s="378"/>
      <c r="AF801" s="378"/>
      <c r="AG801" s="378"/>
      <c r="AH801" s="378"/>
      <c r="AI801" s="378"/>
      <c r="AJ801" s="378"/>
      <c r="AK801" s="378"/>
      <c r="AL801" s="378"/>
    </row>
    <row r="802" spans="2:38" s="9" customFormat="1">
      <c r="B802" s="7"/>
      <c r="E802" s="378"/>
      <c r="F802" s="378"/>
      <c r="G802" s="378"/>
      <c r="H802" s="378"/>
      <c r="I802" s="378"/>
      <c r="J802" s="378"/>
      <c r="K802" s="378"/>
      <c r="L802" s="378"/>
      <c r="M802" s="378"/>
      <c r="N802" s="378"/>
      <c r="O802" s="378"/>
      <c r="P802" s="378"/>
      <c r="Q802" s="378"/>
      <c r="R802" s="378"/>
      <c r="S802" s="377"/>
      <c r="T802" s="378"/>
      <c r="U802" s="378"/>
      <c r="V802" s="378"/>
      <c r="W802" s="378"/>
      <c r="X802" s="378"/>
      <c r="Y802" s="378"/>
      <c r="Z802" s="378"/>
      <c r="AA802" s="378"/>
      <c r="AB802" s="378"/>
      <c r="AC802" s="378"/>
      <c r="AD802" s="378"/>
      <c r="AE802" s="378"/>
      <c r="AF802" s="378"/>
      <c r="AG802" s="378"/>
      <c r="AH802" s="378"/>
      <c r="AI802" s="378"/>
      <c r="AJ802" s="378"/>
      <c r="AK802" s="378"/>
      <c r="AL802" s="378"/>
    </row>
    <row r="803" spans="2:38" s="9" customFormat="1">
      <c r="B803" s="7"/>
      <c r="E803" s="378"/>
      <c r="F803" s="378"/>
      <c r="G803" s="378"/>
      <c r="H803" s="378"/>
      <c r="I803" s="378"/>
      <c r="J803" s="378"/>
      <c r="K803" s="378"/>
      <c r="L803" s="378"/>
      <c r="M803" s="378"/>
      <c r="N803" s="378"/>
      <c r="O803" s="378"/>
      <c r="P803" s="378"/>
      <c r="Q803" s="378"/>
      <c r="R803" s="378"/>
      <c r="S803" s="377"/>
      <c r="T803" s="378"/>
      <c r="U803" s="378"/>
      <c r="V803" s="378"/>
      <c r="W803" s="378"/>
      <c r="X803" s="378"/>
      <c r="Y803" s="378"/>
      <c r="Z803" s="378"/>
      <c r="AA803" s="378"/>
      <c r="AB803" s="378"/>
      <c r="AC803" s="378"/>
      <c r="AD803" s="378"/>
      <c r="AE803" s="378"/>
      <c r="AF803" s="378"/>
      <c r="AG803" s="378"/>
      <c r="AH803" s="378"/>
      <c r="AI803" s="378"/>
      <c r="AJ803" s="378"/>
      <c r="AK803" s="378"/>
      <c r="AL803" s="378"/>
    </row>
    <row r="804" spans="2:38" s="9" customFormat="1">
      <c r="B804" s="7"/>
      <c r="E804" s="378"/>
      <c r="F804" s="378"/>
      <c r="G804" s="378"/>
      <c r="H804" s="378"/>
      <c r="I804" s="378"/>
      <c r="J804" s="378"/>
      <c r="K804" s="378"/>
      <c r="L804" s="378"/>
      <c r="M804" s="378"/>
      <c r="N804" s="378"/>
      <c r="O804" s="378"/>
      <c r="P804" s="378"/>
      <c r="Q804" s="378"/>
      <c r="R804" s="378"/>
      <c r="S804" s="377"/>
      <c r="T804" s="378"/>
      <c r="U804" s="378"/>
      <c r="V804" s="378"/>
      <c r="W804" s="378"/>
      <c r="X804" s="378"/>
      <c r="Y804" s="378"/>
      <c r="Z804" s="378"/>
      <c r="AA804" s="378"/>
      <c r="AB804" s="378"/>
      <c r="AC804" s="378"/>
      <c r="AD804" s="378"/>
      <c r="AE804" s="378"/>
      <c r="AF804" s="378"/>
      <c r="AG804" s="378"/>
      <c r="AH804" s="378"/>
      <c r="AI804" s="378"/>
      <c r="AJ804" s="378"/>
      <c r="AK804" s="378"/>
      <c r="AL804" s="378"/>
    </row>
    <row r="805" spans="2:38" s="9" customFormat="1">
      <c r="B805" s="7"/>
      <c r="E805" s="378"/>
      <c r="F805" s="378"/>
      <c r="G805" s="378"/>
      <c r="H805" s="378"/>
      <c r="I805" s="378"/>
      <c r="J805" s="378"/>
      <c r="K805" s="378"/>
      <c r="L805" s="378"/>
      <c r="M805" s="378"/>
      <c r="N805" s="378"/>
      <c r="O805" s="378"/>
      <c r="P805" s="378"/>
      <c r="Q805" s="378"/>
      <c r="R805" s="378"/>
      <c r="S805" s="377"/>
      <c r="T805" s="378"/>
      <c r="U805" s="378"/>
      <c r="V805" s="378"/>
      <c r="W805" s="378"/>
      <c r="X805" s="378"/>
      <c r="Y805" s="378"/>
      <c r="Z805" s="378"/>
      <c r="AA805" s="378"/>
      <c r="AB805" s="378"/>
      <c r="AC805" s="378"/>
      <c r="AD805" s="378"/>
      <c r="AE805" s="378"/>
      <c r="AF805" s="378"/>
      <c r="AG805" s="378"/>
      <c r="AH805" s="378"/>
      <c r="AI805" s="378"/>
      <c r="AJ805" s="378"/>
      <c r="AK805" s="378"/>
      <c r="AL805" s="378"/>
    </row>
    <row r="806" spans="2:38" s="9" customFormat="1">
      <c r="B806" s="7"/>
      <c r="E806" s="378"/>
      <c r="F806" s="378"/>
      <c r="G806" s="378"/>
      <c r="H806" s="378"/>
      <c r="I806" s="378"/>
      <c r="J806" s="378"/>
      <c r="K806" s="378"/>
      <c r="L806" s="378"/>
      <c r="M806" s="378"/>
      <c r="N806" s="378"/>
      <c r="O806" s="378"/>
      <c r="P806" s="378"/>
      <c r="Q806" s="378"/>
      <c r="R806" s="378"/>
      <c r="S806" s="377"/>
      <c r="T806" s="378"/>
      <c r="U806" s="378"/>
      <c r="V806" s="378"/>
      <c r="W806" s="378"/>
      <c r="X806" s="378"/>
      <c r="Y806" s="378"/>
      <c r="Z806" s="378"/>
      <c r="AA806" s="378"/>
      <c r="AB806" s="378"/>
      <c r="AC806" s="378"/>
      <c r="AD806" s="378"/>
      <c r="AE806" s="378"/>
      <c r="AF806" s="378"/>
      <c r="AG806" s="378"/>
      <c r="AH806" s="378"/>
      <c r="AI806" s="378"/>
      <c r="AJ806" s="378"/>
      <c r="AK806" s="378"/>
      <c r="AL806" s="378"/>
    </row>
    <row r="807" spans="2:38" s="9" customFormat="1">
      <c r="B807" s="7"/>
      <c r="E807" s="378"/>
      <c r="F807" s="378"/>
      <c r="G807" s="378"/>
      <c r="H807" s="378"/>
      <c r="I807" s="378"/>
      <c r="J807" s="378"/>
      <c r="K807" s="378"/>
      <c r="L807" s="378"/>
      <c r="M807" s="378"/>
      <c r="N807" s="378"/>
      <c r="O807" s="378"/>
      <c r="P807" s="378"/>
      <c r="Q807" s="378"/>
      <c r="R807" s="378"/>
      <c r="S807" s="377"/>
      <c r="T807" s="378"/>
      <c r="U807" s="378"/>
      <c r="V807" s="378"/>
      <c r="W807" s="378"/>
      <c r="X807" s="378"/>
      <c r="Y807" s="378"/>
      <c r="Z807" s="378"/>
      <c r="AA807" s="378"/>
      <c r="AB807" s="378"/>
      <c r="AC807" s="378"/>
      <c r="AD807" s="378"/>
      <c r="AE807" s="378"/>
      <c r="AF807" s="378"/>
      <c r="AG807" s="378"/>
      <c r="AH807" s="378"/>
      <c r="AI807" s="378"/>
      <c r="AJ807" s="378"/>
      <c r="AK807" s="378"/>
      <c r="AL807" s="378"/>
    </row>
    <row r="808" spans="2:38" s="9" customFormat="1">
      <c r="B808" s="7"/>
      <c r="E808" s="378"/>
      <c r="F808" s="378"/>
      <c r="G808" s="378"/>
      <c r="H808" s="378"/>
      <c r="I808" s="378"/>
      <c r="J808" s="378"/>
      <c r="K808" s="378"/>
      <c r="L808" s="378"/>
      <c r="M808" s="378"/>
      <c r="N808" s="378"/>
      <c r="O808" s="378"/>
      <c r="P808" s="378"/>
      <c r="Q808" s="378"/>
      <c r="R808" s="378"/>
      <c r="S808" s="377"/>
      <c r="T808" s="378"/>
      <c r="U808" s="378"/>
      <c r="V808" s="378"/>
      <c r="W808" s="378"/>
      <c r="X808" s="378"/>
      <c r="Y808" s="378"/>
      <c r="Z808" s="378"/>
      <c r="AA808" s="378"/>
      <c r="AB808" s="378"/>
      <c r="AC808" s="378"/>
      <c r="AD808" s="378"/>
      <c r="AE808" s="378"/>
      <c r="AF808" s="378"/>
      <c r="AG808" s="378"/>
      <c r="AH808" s="378"/>
      <c r="AI808" s="378"/>
      <c r="AJ808" s="378"/>
      <c r="AK808" s="378"/>
      <c r="AL808" s="378"/>
    </row>
    <row r="809" spans="2:38" s="9" customFormat="1">
      <c r="B809" s="7"/>
      <c r="E809" s="378"/>
      <c r="F809" s="378"/>
      <c r="G809" s="378"/>
      <c r="H809" s="378"/>
      <c r="I809" s="378"/>
      <c r="J809" s="378"/>
      <c r="K809" s="378"/>
      <c r="L809" s="378"/>
      <c r="M809" s="378"/>
      <c r="N809" s="378"/>
      <c r="O809" s="378"/>
      <c r="P809" s="378"/>
      <c r="Q809" s="378"/>
      <c r="R809" s="378"/>
      <c r="S809" s="377"/>
      <c r="T809" s="378"/>
      <c r="U809" s="378"/>
      <c r="V809" s="378"/>
      <c r="W809" s="378"/>
      <c r="X809" s="378"/>
      <c r="Y809" s="378"/>
      <c r="Z809" s="378"/>
      <c r="AA809" s="378"/>
      <c r="AB809" s="378"/>
      <c r="AC809" s="378"/>
      <c r="AD809" s="378"/>
      <c r="AE809" s="378"/>
      <c r="AF809" s="378"/>
      <c r="AG809" s="378"/>
      <c r="AH809" s="378"/>
      <c r="AI809" s="378"/>
      <c r="AJ809" s="378"/>
      <c r="AK809" s="378"/>
      <c r="AL809" s="378"/>
    </row>
    <row r="810" spans="2:38" s="9" customFormat="1">
      <c r="B810" s="7"/>
      <c r="E810" s="378"/>
      <c r="F810" s="378"/>
      <c r="G810" s="378"/>
      <c r="H810" s="378"/>
      <c r="I810" s="378"/>
      <c r="J810" s="378"/>
      <c r="K810" s="378"/>
      <c r="L810" s="378"/>
      <c r="M810" s="378"/>
      <c r="N810" s="378"/>
      <c r="O810" s="378"/>
      <c r="P810" s="378"/>
      <c r="Q810" s="378"/>
      <c r="R810" s="378"/>
      <c r="S810" s="377"/>
      <c r="T810" s="378"/>
      <c r="U810" s="378"/>
      <c r="V810" s="378"/>
      <c r="W810" s="378"/>
      <c r="X810" s="378"/>
      <c r="Y810" s="378"/>
      <c r="Z810" s="378"/>
      <c r="AA810" s="378"/>
      <c r="AB810" s="378"/>
      <c r="AC810" s="378"/>
      <c r="AD810" s="378"/>
      <c r="AE810" s="378"/>
      <c r="AF810" s="378"/>
      <c r="AG810" s="378"/>
      <c r="AH810" s="378"/>
      <c r="AI810" s="378"/>
      <c r="AJ810" s="378"/>
      <c r="AK810" s="378"/>
      <c r="AL810" s="378"/>
    </row>
    <row r="811" spans="2:38" s="9" customFormat="1">
      <c r="B811" s="7"/>
      <c r="E811" s="378"/>
      <c r="F811" s="378"/>
      <c r="G811" s="378"/>
      <c r="H811" s="378"/>
      <c r="I811" s="378"/>
      <c r="J811" s="378"/>
      <c r="K811" s="378"/>
      <c r="L811" s="378"/>
      <c r="M811" s="378"/>
      <c r="N811" s="378"/>
      <c r="O811" s="378"/>
      <c r="P811" s="378"/>
      <c r="Q811" s="378"/>
      <c r="R811" s="378"/>
      <c r="S811" s="377"/>
      <c r="T811" s="378"/>
      <c r="U811" s="378"/>
      <c r="V811" s="378"/>
      <c r="W811" s="378"/>
      <c r="X811" s="378"/>
      <c r="Y811" s="378"/>
      <c r="Z811" s="378"/>
      <c r="AA811" s="378"/>
      <c r="AB811" s="378"/>
      <c r="AC811" s="378"/>
      <c r="AD811" s="378"/>
      <c r="AE811" s="378"/>
      <c r="AF811" s="378"/>
      <c r="AG811" s="378"/>
      <c r="AH811" s="378"/>
      <c r="AI811" s="378"/>
      <c r="AJ811" s="378"/>
      <c r="AK811" s="378"/>
      <c r="AL811" s="378"/>
    </row>
    <row r="812" spans="2:38" s="9" customFormat="1">
      <c r="B812" s="7"/>
      <c r="E812" s="378"/>
      <c r="F812" s="378"/>
      <c r="G812" s="378"/>
      <c r="H812" s="378"/>
      <c r="I812" s="378"/>
      <c r="J812" s="378"/>
      <c r="K812" s="378"/>
      <c r="L812" s="378"/>
      <c r="M812" s="378"/>
      <c r="N812" s="378"/>
      <c r="O812" s="378"/>
      <c r="P812" s="378"/>
      <c r="Q812" s="378"/>
      <c r="R812" s="378"/>
      <c r="S812" s="377"/>
      <c r="T812" s="378"/>
      <c r="U812" s="378"/>
      <c r="V812" s="378"/>
      <c r="W812" s="378"/>
      <c r="X812" s="378"/>
      <c r="Y812" s="378"/>
      <c r="Z812" s="378"/>
      <c r="AA812" s="378"/>
      <c r="AB812" s="378"/>
      <c r="AC812" s="378"/>
      <c r="AD812" s="378"/>
      <c r="AE812" s="378"/>
      <c r="AF812" s="378"/>
      <c r="AG812" s="378"/>
      <c r="AH812" s="378"/>
      <c r="AI812" s="378"/>
      <c r="AJ812" s="378"/>
      <c r="AK812" s="378"/>
      <c r="AL812" s="378"/>
    </row>
    <row r="813" spans="2:38" s="9" customFormat="1">
      <c r="B813" s="7"/>
      <c r="E813" s="378"/>
      <c r="F813" s="378"/>
      <c r="G813" s="378"/>
      <c r="H813" s="378"/>
      <c r="I813" s="378"/>
      <c r="J813" s="378"/>
      <c r="K813" s="378"/>
      <c r="L813" s="378"/>
      <c r="M813" s="378"/>
      <c r="N813" s="378"/>
      <c r="O813" s="378"/>
      <c r="P813" s="378"/>
      <c r="Q813" s="378"/>
      <c r="R813" s="378"/>
      <c r="S813" s="377"/>
      <c r="T813" s="378"/>
      <c r="U813" s="378"/>
      <c r="V813" s="378"/>
      <c r="W813" s="378"/>
      <c r="X813" s="378"/>
      <c r="Y813" s="378"/>
      <c r="Z813" s="378"/>
      <c r="AA813" s="378"/>
      <c r="AB813" s="378"/>
      <c r="AC813" s="378"/>
      <c r="AD813" s="378"/>
      <c r="AE813" s="378"/>
      <c r="AF813" s="378"/>
      <c r="AG813" s="378"/>
      <c r="AH813" s="378"/>
      <c r="AI813" s="378"/>
      <c r="AJ813" s="378"/>
      <c r="AK813" s="378"/>
      <c r="AL813" s="378"/>
    </row>
    <row r="814" spans="2:38" s="9" customFormat="1">
      <c r="B814" s="7"/>
      <c r="E814" s="378"/>
      <c r="F814" s="378"/>
      <c r="G814" s="378"/>
      <c r="H814" s="378"/>
      <c r="I814" s="378"/>
      <c r="J814" s="378"/>
      <c r="K814" s="378"/>
      <c r="L814" s="378"/>
      <c r="M814" s="378"/>
      <c r="N814" s="378"/>
      <c r="O814" s="378"/>
      <c r="P814" s="378"/>
      <c r="Q814" s="378"/>
      <c r="R814" s="378"/>
      <c r="S814" s="377"/>
      <c r="T814" s="378"/>
      <c r="U814" s="378"/>
      <c r="V814" s="378"/>
      <c r="W814" s="378"/>
      <c r="X814" s="378"/>
      <c r="Y814" s="378"/>
      <c r="Z814" s="378"/>
      <c r="AA814" s="378"/>
      <c r="AB814" s="378"/>
      <c r="AC814" s="378"/>
      <c r="AD814" s="378"/>
      <c r="AE814" s="378"/>
      <c r="AF814" s="378"/>
      <c r="AG814" s="378"/>
      <c r="AH814" s="378"/>
      <c r="AI814" s="378"/>
      <c r="AJ814" s="378"/>
      <c r="AK814" s="378"/>
      <c r="AL814" s="378"/>
    </row>
    <row r="815" spans="2:38" s="9" customFormat="1">
      <c r="B815" s="7"/>
      <c r="E815" s="378"/>
      <c r="F815" s="378"/>
      <c r="G815" s="378"/>
      <c r="H815" s="378"/>
      <c r="I815" s="378"/>
      <c r="J815" s="378"/>
      <c r="K815" s="378"/>
      <c r="L815" s="378"/>
      <c r="M815" s="378"/>
      <c r="N815" s="378"/>
      <c r="O815" s="378"/>
      <c r="P815" s="378"/>
      <c r="Q815" s="378"/>
      <c r="R815" s="378"/>
      <c r="S815" s="377"/>
      <c r="T815" s="378"/>
      <c r="U815" s="378"/>
      <c r="V815" s="378"/>
      <c r="W815" s="378"/>
      <c r="X815" s="378"/>
      <c r="Y815" s="378"/>
      <c r="Z815" s="378"/>
      <c r="AA815" s="378"/>
      <c r="AB815" s="378"/>
      <c r="AC815" s="378"/>
      <c r="AD815" s="378"/>
      <c r="AE815" s="378"/>
      <c r="AF815" s="378"/>
      <c r="AG815" s="378"/>
      <c r="AH815" s="378"/>
      <c r="AI815" s="378"/>
      <c r="AJ815" s="378"/>
      <c r="AK815" s="378"/>
      <c r="AL815" s="378"/>
    </row>
    <row r="816" spans="2:38" s="9" customFormat="1">
      <c r="B816" s="7"/>
      <c r="E816" s="378"/>
      <c r="F816" s="378"/>
      <c r="G816" s="378"/>
      <c r="H816" s="378"/>
      <c r="I816" s="378"/>
      <c r="J816" s="378"/>
      <c r="K816" s="378"/>
      <c r="L816" s="378"/>
      <c r="M816" s="378"/>
      <c r="N816" s="378"/>
      <c r="O816" s="378"/>
      <c r="P816" s="378"/>
      <c r="Q816" s="378"/>
      <c r="R816" s="378"/>
      <c r="S816" s="377"/>
      <c r="T816" s="378"/>
      <c r="U816" s="378"/>
      <c r="V816" s="378"/>
      <c r="W816" s="378"/>
      <c r="X816" s="378"/>
      <c r="Y816" s="378"/>
      <c r="Z816" s="378"/>
      <c r="AA816" s="378"/>
      <c r="AB816" s="378"/>
      <c r="AC816" s="378"/>
      <c r="AD816" s="378"/>
      <c r="AE816" s="378"/>
      <c r="AF816" s="378"/>
      <c r="AG816" s="378"/>
      <c r="AH816" s="378"/>
      <c r="AI816" s="378"/>
      <c r="AJ816" s="378"/>
      <c r="AK816" s="378"/>
      <c r="AL816" s="378"/>
    </row>
    <row r="817" spans="2:38" s="9" customFormat="1">
      <c r="B817" s="7"/>
      <c r="E817" s="378"/>
      <c r="F817" s="378"/>
      <c r="G817" s="378"/>
      <c r="H817" s="378"/>
      <c r="I817" s="378"/>
      <c r="J817" s="378"/>
      <c r="K817" s="378"/>
      <c r="L817" s="378"/>
      <c r="M817" s="378"/>
      <c r="N817" s="378"/>
      <c r="O817" s="378"/>
      <c r="P817" s="378"/>
      <c r="Q817" s="378"/>
      <c r="R817" s="378"/>
      <c r="S817" s="377"/>
      <c r="T817" s="378"/>
      <c r="U817" s="378"/>
      <c r="V817" s="378"/>
      <c r="W817" s="378"/>
      <c r="X817" s="378"/>
      <c r="Y817" s="378"/>
      <c r="Z817" s="378"/>
      <c r="AA817" s="378"/>
      <c r="AB817" s="378"/>
      <c r="AC817" s="378"/>
      <c r="AD817" s="378"/>
      <c r="AE817" s="378"/>
      <c r="AF817" s="378"/>
      <c r="AG817" s="378"/>
      <c r="AH817" s="378"/>
      <c r="AI817" s="378"/>
      <c r="AJ817" s="378"/>
      <c r="AK817" s="378"/>
      <c r="AL817" s="378"/>
    </row>
    <row r="818" spans="2:38" s="9" customFormat="1">
      <c r="B818" s="7"/>
      <c r="E818" s="378"/>
      <c r="F818" s="378"/>
      <c r="G818" s="378"/>
      <c r="H818" s="378"/>
      <c r="I818" s="378"/>
      <c r="J818" s="378"/>
      <c r="K818" s="378"/>
      <c r="L818" s="378"/>
      <c r="M818" s="378"/>
      <c r="N818" s="378"/>
      <c r="O818" s="378"/>
      <c r="P818" s="378"/>
      <c r="Q818" s="378"/>
      <c r="R818" s="378"/>
      <c r="S818" s="377"/>
      <c r="T818" s="378"/>
      <c r="U818" s="378"/>
      <c r="V818" s="378"/>
      <c r="W818" s="378"/>
      <c r="X818" s="378"/>
      <c r="Y818" s="378"/>
      <c r="Z818" s="378"/>
      <c r="AA818" s="378"/>
      <c r="AB818" s="378"/>
      <c r="AC818" s="378"/>
      <c r="AD818" s="378"/>
      <c r="AE818" s="378"/>
      <c r="AF818" s="378"/>
      <c r="AG818" s="378"/>
      <c r="AH818" s="378"/>
      <c r="AI818" s="378"/>
      <c r="AJ818" s="378"/>
      <c r="AK818" s="378"/>
      <c r="AL818" s="378"/>
    </row>
    <row r="819" spans="2:38" s="9" customFormat="1">
      <c r="B819" s="7"/>
      <c r="E819" s="378"/>
      <c r="F819" s="378"/>
      <c r="G819" s="378"/>
      <c r="H819" s="378"/>
      <c r="I819" s="378"/>
      <c r="J819" s="378"/>
      <c r="K819" s="378"/>
      <c r="L819" s="378"/>
      <c r="M819" s="378"/>
      <c r="N819" s="378"/>
      <c r="O819" s="378"/>
      <c r="P819" s="378"/>
      <c r="Q819" s="378"/>
      <c r="R819" s="378"/>
      <c r="S819" s="377"/>
      <c r="T819" s="378"/>
      <c r="U819" s="378"/>
      <c r="V819" s="378"/>
      <c r="W819" s="378"/>
      <c r="X819" s="378"/>
      <c r="Y819" s="378"/>
      <c r="Z819" s="378"/>
      <c r="AA819" s="378"/>
      <c r="AB819" s="378"/>
      <c r="AC819" s="378"/>
      <c r="AD819" s="378"/>
      <c r="AE819" s="378"/>
      <c r="AF819" s="378"/>
      <c r="AG819" s="378"/>
      <c r="AH819" s="378"/>
      <c r="AI819" s="378"/>
      <c r="AJ819" s="378"/>
      <c r="AK819" s="378"/>
      <c r="AL819" s="378"/>
    </row>
    <row r="820" spans="2:38" s="9" customFormat="1">
      <c r="B820" s="7"/>
      <c r="E820" s="378"/>
      <c r="F820" s="378"/>
      <c r="G820" s="378"/>
      <c r="H820" s="378"/>
      <c r="I820" s="378"/>
      <c r="J820" s="378"/>
      <c r="K820" s="378"/>
      <c r="L820" s="378"/>
      <c r="M820" s="378"/>
      <c r="N820" s="378"/>
      <c r="O820" s="378"/>
      <c r="P820" s="378"/>
      <c r="Q820" s="378"/>
      <c r="R820" s="378"/>
      <c r="S820" s="377"/>
      <c r="T820" s="378"/>
      <c r="U820" s="378"/>
      <c r="V820" s="378"/>
      <c r="W820" s="378"/>
      <c r="X820" s="378"/>
      <c r="Y820" s="378"/>
      <c r="Z820" s="378"/>
      <c r="AA820" s="378"/>
      <c r="AB820" s="378"/>
      <c r="AC820" s="378"/>
      <c r="AD820" s="378"/>
      <c r="AE820" s="378"/>
      <c r="AF820" s="378"/>
      <c r="AG820" s="378"/>
      <c r="AH820" s="378"/>
      <c r="AI820" s="378"/>
      <c r="AJ820" s="378"/>
      <c r="AK820" s="378"/>
      <c r="AL820" s="378"/>
    </row>
    <row r="821" spans="2:38" s="9" customFormat="1">
      <c r="B821" s="7"/>
      <c r="E821" s="378"/>
      <c r="F821" s="378"/>
      <c r="G821" s="378"/>
      <c r="H821" s="378"/>
      <c r="I821" s="378"/>
      <c r="J821" s="378"/>
      <c r="K821" s="378"/>
      <c r="L821" s="378"/>
      <c r="M821" s="378"/>
      <c r="N821" s="378"/>
      <c r="O821" s="378"/>
      <c r="P821" s="378"/>
      <c r="Q821" s="378"/>
      <c r="R821" s="378"/>
      <c r="S821" s="377"/>
      <c r="T821" s="378"/>
      <c r="U821" s="378"/>
      <c r="V821" s="378"/>
      <c r="W821" s="378"/>
      <c r="X821" s="378"/>
      <c r="Y821" s="378"/>
      <c r="Z821" s="378"/>
      <c r="AA821" s="378"/>
      <c r="AB821" s="378"/>
      <c r="AC821" s="378"/>
      <c r="AD821" s="378"/>
      <c r="AE821" s="378"/>
      <c r="AF821" s="378"/>
      <c r="AG821" s="378"/>
      <c r="AH821" s="378"/>
      <c r="AI821" s="378"/>
      <c r="AJ821" s="378"/>
      <c r="AK821" s="378"/>
      <c r="AL821" s="378"/>
    </row>
    <row r="822" spans="2:38" s="9" customFormat="1">
      <c r="B822" s="7"/>
      <c r="E822" s="378"/>
      <c r="F822" s="378"/>
      <c r="G822" s="378"/>
      <c r="H822" s="378"/>
      <c r="I822" s="378"/>
      <c r="J822" s="378"/>
      <c r="K822" s="378"/>
      <c r="L822" s="378"/>
      <c r="M822" s="378"/>
      <c r="N822" s="378"/>
      <c r="O822" s="378"/>
      <c r="P822" s="378"/>
      <c r="Q822" s="378"/>
      <c r="R822" s="378"/>
      <c r="S822" s="377"/>
      <c r="T822" s="378"/>
      <c r="U822" s="378"/>
      <c r="V822" s="378"/>
      <c r="W822" s="378"/>
      <c r="X822" s="378"/>
      <c r="Y822" s="378"/>
      <c r="Z822" s="378"/>
      <c r="AA822" s="378"/>
      <c r="AB822" s="378"/>
      <c r="AC822" s="378"/>
      <c r="AD822" s="378"/>
      <c r="AE822" s="378"/>
      <c r="AF822" s="378"/>
      <c r="AG822" s="378"/>
      <c r="AH822" s="378"/>
      <c r="AI822" s="378"/>
      <c r="AJ822" s="378"/>
      <c r="AK822" s="378"/>
      <c r="AL822" s="378"/>
    </row>
    <row r="823" spans="2:38" s="9" customFormat="1">
      <c r="B823" s="7"/>
      <c r="E823" s="378"/>
      <c r="F823" s="378"/>
      <c r="G823" s="378"/>
      <c r="H823" s="378"/>
      <c r="I823" s="378"/>
      <c r="J823" s="378"/>
      <c r="K823" s="378"/>
      <c r="L823" s="378"/>
      <c r="M823" s="378"/>
      <c r="N823" s="378"/>
      <c r="O823" s="378"/>
      <c r="P823" s="378"/>
      <c r="Q823" s="378"/>
      <c r="R823" s="378"/>
      <c r="S823" s="377"/>
      <c r="T823" s="378"/>
      <c r="U823" s="378"/>
      <c r="V823" s="378"/>
      <c r="W823" s="378"/>
      <c r="X823" s="378"/>
      <c r="Y823" s="378"/>
      <c r="Z823" s="378"/>
      <c r="AA823" s="378"/>
      <c r="AB823" s="378"/>
      <c r="AC823" s="378"/>
      <c r="AD823" s="378"/>
      <c r="AE823" s="378"/>
      <c r="AF823" s="378"/>
      <c r="AG823" s="378"/>
      <c r="AH823" s="378"/>
      <c r="AI823" s="378"/>
      <c r="AJ823" s="378"/>
      <c r="AK823" s="378"/>
      <c r="AL823" s="378"/>
    </row>
    <row r="824" spans="2:38" s="9" customFormat="1">
      <c r="B824" s="7"/>
      <c r="E824" s="378"/>
      <c r="F824" s="378"/>
      <c r="G824" s="378"/>
      <c r="H824" s="378"/>
      <c r="I824" s="378"/>
      <c r="J824" s="378"/>
      <c r="K824" s="378"/>
      <c r="L824" s="378"/>
      <c r="M824" s="378"/>
      <c r="N824" s="378"/>
      <c r="O824" s="378"/>
      <c r="P824" s="378"/>
      <c r="Q824" s="378"/>
      <c r="R824" s="378"/>
      <c r="S824" s="377"/>
      <c r="T824" s="378"/>
      <c r="U824" s="378"/>
      <c r="V824" s="378"/>
      <c r="W824" s="378"/>
      <c r="X824" s="378"/>
      <c r="Y824" s="378"/>
      <c r="Z824" s="378"/>
      <c r="AA824" s="378"/>
      <c r="AB824" s="378"/>
      <c r="AC824" s="378"/>
      <c r="AD824" s="378"/>
      <c r="AE824" s="378"/>
      <c r="AF824" s="378"/>
      <c r="AG824" s="378"/>
      <c r="AH824" s="378"/>
      <c r="AI824" s="378"/>
      <c r="AJ824" s="378"/>
      <c r="AK824" s="378"/>
      <c r="AL824" s="378"/>
    </row>
    <row r="825" spans="2:38" s="9" customFormat="1">
      <c r="B825" s="7"/>
      <c r="E825" s="378"/>
      <c r="F825" s="378"/>
      <c r="G825" s="378"/>
      <c r="H825" s="378"/>
      <c r="I825" s="378"/>
      <c r="J825" s="378"/>
      <c r="K825" s="378"/>
      <c r="L825" s="378"/>
      <c r="M825" s="378"/>
      <c r="N825" s="378"/>
      <c r="O825" s="378"/>
      <c r="P825" s="378"/>
      <c r="Q825" s="378"/>
      <c r="R825" s="378"/>
      <c r="S825" s="377"/>
      <c r="T825" s="378"/>
      <c r="U825" s="378"/>
      <c r="V825" s="378"/>
      <c r="W825" s="378"/>
      <c r="X825" s="378"/>
      <c r="Y825" s="378"/>
      <c r="Z825" s="378"/>
      <c r="AA825" s="378"/>
      <c r="AB825" s="378"/>
      <c r="AC825" s="378"/>
      <c r="AD825" s="378"/>
      <c r="AE825" s="378"/>
      <c r="AF825" s="378"/>
      <c r="AG825" s="378"/>
      <c r="AH825" s="378"/>
      <c r="AI825" s="378"/>
      <c r="AJ825" s="378"/>
      <c r="AK825" s="378"/>
      <c r="AL825" s="378"/>
    </row>
    <row r="826" spans="2:38" s="9" customFormat="1">
      <c r="B826" s="7"/>
      <c r="E826" s="378"/>
      <c r="F826" s="378"/>
      <c r="G826" s="378"/>
      <c r="H826" s="378"/>
      <c r="I826" s="378"/>
      <c r="J826" s="378"/>
      <c r="K826" s="378"/>
      <c r="L826" s="378"/>
      <c r="M826" s="378"/>
      <c r="N826" s="378"/>
      <c r="O826" s="378"/>
      <c r="P826" s="378"/>
      <c r="Q826" s="378"/>
      <c r="R826" s="378"/>
      <c r="S826" s="377"/>
      <c r="T826" s="378"/>
      <c r="U826" s="378"/>
      <c r="V826" s="378"/>
      <c r="W826" s="378"/>
      <c r="X826" s="378"/>
      <c r="Y826" s="378"/>
      <c r="Z826" s="378"/>
      <c r="AA826" s="378"/>
      <c r="AB826" s="378"/>
      <c r="AC826" s="378"/>
      <c r="AD826" s="378"/>
      <c r="AE826" s="378"/>
      <c r="AF826" s="378"/>
      <c r="AG826" s="378"/>
      <c r="AH826" s="378"/>
      <c r="AI826" s="378"/>
      <c r="AJ826" s="378"/>
      <c r="AK826" s="378"/>
      <c r="AL826" s="378"/>
    </row>
    <row r="827" spans="2:38" s="9" customFormat="1">
      <c r="B827" s="7"/>
      <c r="E827" s="378"/>
      <c r="F827" s="378"/>
      <c r="G827" s="378"/>
      <c r="H827" s="378"/>
      <c r="I827" s="378"/>
      <c r="J827" s="378"/>
      <c r="K827" s="378"/>
      <c r="L827" s="378"/>
      <c r="M827" s="378"/>
      <c r="N827" s="378"/>
      <c r="O827" s="378"/>
      <c r="P827" s="378"/>
      <c r="Q827" s="378"/>
      <c r="R827" s="378"/>
      <c r="S827" s="377"/>
      <c r="T827" s="378"/>
      <c r="U827" s="378"/>
      <c r="V827" s="378"/>
      <c r="W827" s="378"/>
      <c r="X827" s="378"/>
      <c r="Y827" s="378"/>
      <c r="Z827" s="378"/>
      <c r="AA827" s="378"/>
      <c r="AB827" s="378"/>
      <c r="AC827" s="378"/>
      <c r="AD827" s="378"/>
      <c r="AE827" s="378"/>
      <c r="AF827" s="378"/>
      <c r="AG827" s="378"/>
      <c r="AH827" s="378"/>
      <c r="AI827" s="378"/>
      <c r="AJ827" s="378"/>
      <c r="AK827" s="378"/>
      <c r="AL827" s="378"/>
    </row>
    <row r="828" spans="2:38" s="9" customFormat="1">
      <c r="B828" s="7"/>
      <c r="E828" s="378"/>
      <c r="F828" s="378"/>
      <c r="G828" s="378"/>
      <c r="H828" s="378"/>
      <c r="I828" s="378"/>
      <c r="J828" s="378"/>
      <c r="K828" s="378"/>
      <c r="L828" s="378"/>
      <c r="M828" s="378"/>
      <c r="N828" s="378"/>
      <c r="O828" s="378"/>
      <c r="P828" s="378"/>
      <c r="Q828" s="378"/>
      <c r="R828" s="378"/>
      <c r="S828" s="377"/>
      <c r="T828" s="378"/>
      <c r="U828" s="378"/>
      <c r="V828" s="378"/>
      <c r="W828" s="378"/>
      <c r="X828" s="378"/>
      <c r="Y828" s="378"/>
      <c r="Z828" s="378"/>
      <c r="AA828" s="378"/>
      <c r="AB828" s="378"/>
      <c r="AC828" s="378"/>
      <c r="AD828" s="378"/>
      <c r="AE828" s="378"/>
      <c r="AF828" s="378"/>
      <c r="AG828" s="378"/>
      <c r="AH828" s="378"/>
      <c r="AI828" s="378"/>
      <c r="AJ828" s="378"/>
      <c r="AK828" s="378"/>
      <c r="AL828" s="378"/>
    </row>
    <row r="829" spans="2:38" s="9" customFormat="1">
      <c r="B829" s="7"/>
      <c r="E829" s="378"/>
      <c r="F829" s="378"/>
      <c r="G829" s="378"/>
      <c r="H829" s="378"/>
      <c r="I829" s="378"/>
      <c r="J829" s="378"/>
      <c r="K829" s="378"/>
      <c r="L829" s="378"/>
      <c r="M829" s="378"/>
      <c r="N829" s="378"/>
      <c r="O829" s="378"/>
      <c r="P829" s="378"/>
      <c r="Q829" s="378"/>
      <c r="R829" s="378"/>
      <c r="S829" s="377"/>
      <c r="T829" s="378"/>
      <c r="U829" s="378"/>
      <c r="V829" s="378"/>
      <c r="W829" s="378"/>
      <c r="X829" s="378"/>
      <c r="Y829" s="378"/>
      <c r="Z829" s="378"/>
      <c r="AA829" s="378"/>
      <c r="AB829" s="378"/>
      <c r="AC829" s="378"/>
      <c r="AD829" s="378"/>
      <c r="AE829" s="378"/>
      <c r="AF829" s="378"/>
      <c r="AG829" s="378"/>
      <c r="AH829" s="378"/>
      <c r="AI829" s="378"/>
      <c r="AJ829" s="378"/>
      <c r="AK829" s="378"/>
      <c r="AL829" s="378"/>
    </row>
    <row r="830" spans="2:38" s="9" customFormat="1">
      <c r="B830" s="7"/>
      <c r="E830" s="378"/>
      <c r="F830" s="378"/>
      <c r="G830" s="378"/>
      <c r="H830" s="378"/>
      <c r="I830" s="378"/>
      <c r="J830" s="378"/>
      <c r="K830" s="378"/>
      <c r="L830" s="378"/>
      <c r="M830" s="378"/>
      <c r="N830" s="378"/>
      <c r="O830" s="378"/>
      <c r="P830" s="378"/>
      <c r="Q830" s="378"/>
      <c r="R830" s="378"/>
      <c r="S830" s="377"/>
      <c r="T830" s="378"/>
      <c r="U830" s="378"/>
      <c r="V830" s="378"/>
      <c r="W830" s="378"/>
      <c r="X830" s="378"/>
      <c r="Y830" s="378"/>
      <c r="Z830" s="378"/>
      <c r="AA830" s="378"/>
      <c r="AB830" s="378"/>
      <c r="AC830" s="378"/>
      <c r="AD830" s="378"/>
      <c r="AE830" s="378"/>
      <c r="AF830" s="378"/>
      <c r="AG830" s="378"/>
      <c r="AH830" s="378"/>
      <c r="AI830" s="378"/>
      <c r="AJ830" s="378"/>
      <c r="AK830" s="378"/>
      <c r="AL830" s="378"/>
    </row>
    <row r="831" spans="2:38" s="9" customFormat="1">
      <c r="B831" s="7"/>
      <c r="E831" s="378"/>
      <c r="F831" s="378"/>
      <c r="G831" s="378"/>
      <c r="H831" s="378"/>
      <c r="I831" s="378"/>
      <c r="J831" s="378"/>
      <c r="K831" s="378"/>
      <c r="L831" s="378"/>
      <c r="M831" s="378"/>
      <c r="N831" s="378"/>
      <c r="O831" s="378"/>
      <c r="P831" s="378"/>
      <c r="Q831" s="378"/>
      <c r="R831" s="378"/>
      <c r="S831" s="377"/>
      <c r="T831" s="378"/>
      <c r="U831" s="378"/>
      <c r="V831" s="378"/>
      <c r="W831" s="378"/>
      <c r="X831" s="378"/>
      <c r="Y831" s="378"/>
      <c r="Z831" s="378"/>
      <c r="AA831" s="378"/>
      <c r="AB831" s="378"/>
      <c r="AC831" s="378"/>
      <c r="AD831" s="378"/>
      <c r="AE831" s="378"/>
      <c r="AF831" s="378"/>
      <c r="AG831" s="378"/>
      <c r="AH831" s="378"/>
      <c r="AI831" s="378"/>
      <c r="AJ831" s="378"/>
      <c r="AK831" s="378"/>
      <c r="AL831" s="378"/>
    </row>
    <row r="832" spans="2:38" s="9" customFormat="1">
      <c r="B832" s="7"/>
      <c r="E832" s="378"/>
      <c r="F832" s="378"/>
      <c r="G832" s="378"/>
      <c r="H832" s="378"/>
      <c r="I832" s="378"/>
      <c r="J832" s="378"/>
      <c r="K832" s="378"/>
      <c r="L832" s="378"/>
      <c r="M832" s="378"/>
      <c r="N832" s="378"/>
      <c r="O832" s="378"/>
      <c r="P832" s="378"/>
      <c r="Q832" s="378"/>
      <c r="R832" s="378"/>
      <c r="S832" s="377"/>
      <c r="T832" s="378"/>
      <c r="U832" s="378"/>
      <c r="V832" s="378"/>
      <c r="W832" s="378"/>
      <c r="X832" s="378"/>
      <c r="Y832" s="378"/>
      <c r="Z832" s="378"/>
      <c r="AA832" s="378"/>
      <c r="AB832" s="378"/>
      <c r="AC832" s="378"/>
      <c r="AD832" s="378"/>
      <c r="AE832" s="378"/>
      <c r="AF832" s="378"/>
      <c r="AG832" s="378"/>
      <c r="AH832" s="378"/>
      <c r="AI832" s="378"/>
      <c r="AJ832" s="378"/>
      <c r="AK832" s="378"/>
      <c r="AL832" s="378"/>
    </row>
    <row r="833" spans="2:38" s="9" customFormat="1">
      <c r="B833" s="7"/>
      <c r="E833" s="378"/>
      <c r="F833" s="378"/>
      <c r="G833" s="378"/>
      <c r="H833" s="378"/>
      <c r="I833" s="378"/>
      <c r="J833" s="378"/>
      <c r="K833" s="378"/>
      <c r="L833" s="378"/>
      <c r="M833" s="378"/>
      <c r="N833" s="378"/>
      <c r="O833" s="378"/>
      <c r="P833" s="378"/>
      <c r="Q833" s="378"/>
      <c r="R833" s="378"/>
      <c r="S833" s="377"/>
      <c r="T833" s="378"/>
      <c r="U833" s="378"/>
      <c r="V833" s="378"/>
      <c r="W833" s="378"/>
      <c r="X833" s="378"/>
      <c r="Y833" s="378"/>
      <c r="Z833" s="378"/>
      <c r="AA833" s="378"/>
      <c r="AB833" s="378"/>
      <c r="AC833" s="378"/>
      <c r="AD833" s="378"/>
      <c r="AE833" s="378"/>
      <c r="AF833" s="378"/>
      <c r="AG833" s="378"/>
      <c r="AH833" s="378"/>
      <c r="AI833" s="378"/>
      <c r="AJ833" s="378"/>
      <c r="AK833" s="378"/>
      <c r="AL833" s="378"/>
    </row>
    <row r="834" spans="2:38" s="9" customFormat="1">
      <c r="B834" s="7"/>
      <c r="E834" s="378"/>
      <c r="F834" s="378"/>
      <c r="G834" s="378"/>
      <c r="H834" s="378"/>
      <c r="I834" s="378"/>
      <c r="J834" s="378"/>
      <c r="K834" s="378"/>
      <c r="L834" s="378"/>
      <c r="M834" s="378"/>
      <c r="N834" s="378"/>
      <c r="O834" s="378"/>
      <c r="P834" s="378"/>
      <c r="Q834" s="378"/>
      <c r="R834" s="378"/>
      <c r="S834" s="377"/>
      <c r="T834" s="378"/>
      <c r="U834" s="378"/>
      <c r="V834" s="378"/>
      <c r="W834" s="378"/>
      <c r="X834" s="378"/>
      <c r="Y834" s="378"/>
      <c r="Z834" s="378"/>
      <c r="AA834" s="378"/>
      <c r="AB834" s="378"/>
      <c r="AC834" s="378"/>
      <c r="AD834" s="378"/>
      <c r="AE834" s="378"/>
      <c r="AF834" s="378"/>
      <c r="AG834" s="378"/>
      <c r="AH834" s="378"/>
      <c r="AI834" s="378"/>
      <c r="AJ834" s="378"/>
      <c r="AK834" s="378"/>
      <c r="AL834" s="378"/>
    </row>
    <row r="835" spans="2:38" s="9" customFormat="1">
      <c r="B835" s="7"/>
      <c r="E835" s="378"/>
      <c r="F835" s="378"/>
      <c r="G835" s="378"/>
      <c r="H835" s="378"/>
      <c r="I835" s="378"/>
      <c r="J835" s="378"/>
      <c r="K835" s="378"/>
      <c r="L835" s="378"/>
      <c r="M835" s="378"/>
      <c r="N835" s="378"/>
      <c r="O835" s="378"/>
      <c r="P835" s="378"/>
      <c r="Q835" s="378"/>
      <c r="R835" s="378"/>
      <c r="S835" s="377"/>
      <c r="T835" s="378"/>
      <c r="U835" s="378"/>
      <c r="V835" s="378"/>
      <c r="W835" s="378"/>
      <c r="X835" s="378"/>
      <c r="Y835" s="378"/>
      <c r="Z835" s="378"/>
      <c r="AA835" s="378"/>
      <c r="AB835" s="378"/>
      <c r="AC835" s="378"/>
      <c r="AD835" s="378"/>
      <c r="AE835" s="378"/>
      <c r="AF835" s="378"/>
      <c r="AG835" s="378"/>
      <c r="AH835" s="378"/>
      <c r="AI835" s="378"/>
      <c r="AJ835" s="378"/>
      <c r="AK835" s="378"/>
      <c r="AL835" s="378"/>
    </row>
    <row r="836" spans="2:38" s="9" customFormat="1">
      <c r="B836" s="7"/>
      <c r="E836" s="378"/>
      <c r="F836" s="378"/>
      <c r="G836" s="378"/>
      <c r="H836" s="378"/>
      <c r="I836" s="378"/>
      <c r="J836" s="378"/>
      <c r="K836" s="378"/>
      <c r="L836" s="378"/>
      <c r="M836" s="378"/>
      <c r="N836" s="378"/>
      <c r="O836" s="378"/>
      <c r="P836" s="378"/>
      <c r="Q836" s="378"/>
      <c r="R836" s="378"/>
      <c r="S836" s="377"/>
      <c r="T836" s="378"/>
      <c r="U836" s="378"/>
      <c r="V836" s="378"/>
      <c r="W836" s="378"/>
      <c r="X836" s="378"/>
      <c r="Y836" s="378"/>
      <c r="Z836" s="378"/>
      <c r="AA836" s="378"/>
      <c r="AB836" s="378"/>
      <c r="AC836" s="378"/>
      <c r="AD836" s="378"/>
      <c r="AE836" s="378"/>
      <c r="AF836" s="378"/>
      <c r="AG836" s="378"/>
      <c r="AH836" s="378"/>
      <c r="AI836" s="378"/>
      <c r="AJ836" s="378"/>
      <c r="AK836" s="378"/>
      <c r="AL836" s="378"/>
    </row>
    <row r="837" spans="2:38" s="9" customFormat="1">
      <c r="B837" s="7"/>
      <c r="E837" s="378"/>
      <c r="F837" s="378"/>
      <c r="G837" s="378"/>
      <c r="H837" s="378"/>
      <c r="I837" s="378"/>
      <c r="J837" s="378"/>
      <c r="K837" s="378"/>
      <c r="L837" s="378"/>
      <c r="M837" s="378"/>
      <c r="N837" s="378"/>
      <c r="O837" s="378"/>
      <c r="P837" s="378"/>
      <c r="Q837" s="378"/>
      <c r="R837" s="378"/>
      <c r="S837" s="377"/>
      <c r="T837" s="378"/>
      <c r="U837" s="378"/>
      <c r="V837" s="378"/>
      <c r="W837" s="378"/>
      <c r="X837" s="378"/>
      <c r="Y837" s="378"/>
      <c r="Z837" s="378"/>
      <c r="AA837" s="378"/>
      <c r="AB837" s="378"/>
      <c r="AC837" s="378"/>
      <c r="AD837" s="378"/>
      <c r="AE837" s="378"/>
      <c r="AF837" s="378"/>
      <c r="AG837" s="378"/>
      <c r="AH837" s="378"/>
      <c r="AI837" s="378"/>
      <c r="AJ837" s="378"/>
      <c r="AK837" s="378"/>
      <c r="AL837" s="378"/>
    </row>
    <row r="838" spans="2:38" s="9" customFormat="1">
      <c r="B838" s="7"/>
      <c r="E838" s="378"/>
      <c r="F838" s="378"/>
      <c r="G838" s="378"/>
      <c r="H838" s="378"/>
      <c r="I838" s="378"/>
      <c r="J838" s="378"/>
      <c r="K838" s="378"/>
      <c r="L838" s="378"/>
      <c r="M838" s="378"/>
      <c r="N838" s="378"/>
      <c r="O838" s="378"/>
      <c r="P838" s="378"/>
      <c r="Q838" s="378"/>
      <c r="R838" s="378"/>
      <c r="S838" s="377"/>
      <c r="T838" s="378"/>
      <c r="U838" s="378"/>
      <c r="V838" s="378"/>
      <c r="W838" s="378"/>
      <c r="X838" s="378"/>
      <c r="Y838" s="378"/>
      <c r="Z838" s="378"/>
      <c r="AA838" s="378"/>
      <c r="AB838" s="378"/>
      <c r="AC838" s="378"/>
      <c r="AD838" s="378"/>
      <c r="AE838" s="378"/>
      <c r="AF838" s="378"/>
      <c r="AG838" s="378"/>
      <c r="AH838" s="378"/>
      <c r="AI838" s="378"/>
      <c r="AJ838" s="378"/>
      <c r="AK838" s="378"/>
      <c r="AL838" s="378"/>
    </row>
    <row r="839" spans="2:38" s="9" customFormat="1">
      <c r="B839" s="7"/>
      <c r="E839" s="378"/>
      <c r="F839" s="378"/>
      <c r="G839" s="378"/>
      <c r="H839" s="378"/>
      <c r="I839" s="378"/>
      <c r="J839" s="378"/>
      <c r="K839" s="378"/>
      <c r="L839" s="378"/>
      <c r="M839" s="378"/>
      <c r="N839" s="378"/>
      <c r="O839" s="378"/>
      <c r="P839" s="378"/>
      <c r="Q839" s="378"/>
      <c r="R839" s="378"/>
      <c r="S839" s="377"/>
      <c r="T839" s="378"/>
      <c r="U839" s="378"/>
      <c r="V839" s="378"/>
      <c r="W839" s="378"/>
      <c r="X839" s="378"/>
      <c r="Y839" s="378"/>
      <c r="Z839" s="378"/>
      <c r="AA839" s="378"/>
      <c r="AB839" s="378"/>
      <c r="AC839" s="378"/>
      <c r="AD839" s="378"/>
      <c r="AE839" s="378"/>
      <c r="AF839" s="378"/>
      <c r="AG839" s="378"/>
      <c r="AH839" s="378"/>
      <c r="AI839" s="378"/>
      <c r="AJ839" s="378"/>
      <c r="AK839" s="378"/>
      <c r="AL839" s="378"/>
    </row>
    <row r="840" spans="2:38" s="9" customFormat="1">
      <c r="B840" s="7"/>
      <c r="E840" s="378"/>
      <c r="F840" s="378"/>
      <c r="G840" s="378"/>
      <c r="H840" s="378"/>
      <c r="I840" s="378"/>
      <c r="J840" s="378"/>
      <c r="K840" s="378"/>
      <c r="L840" s="378"/>
      <c r="M840" s="378"/>
      <c r="N840" s="378"/>
      <c r="O840" s="378"/>
      <c r="P840" s="378"/>
      <c r="Q840" s="378"/>
      <c r="R840" s="378"/>
      <c r="S840" s="377"/>
      <c r="T840" s="378"/>
      <c r="U840" s="378"/>
      <c r="V840" s="378"/>
      <c r="W840" s="378"/>
      <c r="X840" s="378"/>
      <c r="Y840" s="378"/>
      <c r="Z840" s="378"/>
      <c r="AA840" s="378"/>
      <c r="AB840" s="378"/>
      <c r="AC840" s="378"/>
      <c r="AD840" s="378"/>
      <c r="AE840" s="378"/>
      <c r="AF840" s="378"/>
      <c r="AG840" s="378"/>
      <c r="AH840" s="378"/>
      <c r="AI840" s="378"/>
      <c r="AJ840" s="378"/>
      <c r="AK840" s="378"/>
      <c r="AL840" s="378"/>
    </row>
    <row r="841" spans="2:38" s="9" customFormat="1">
      <c r="B841" s="7"/>
      <c r="E841" s="378"/>
      <c r="F841" s="378"/>
      <c r="G841" s="378"/>
      <c r="H841" s="378"/>
      <c r="I841" s="378"/>
      <c r="J841" s="378"/>
      <c r="K841" s="378"/>
      <c r="L841" s="378"/>
      <c r="M841" s="378"/>
      <c r="N841" s="378"/>
      <c r="O841" s="378"/>
      <c r="P841" s="378"/>
      <c r="Q841" s="378"/>
      <c r="R841" s="378"/>
      <c r="S841" s="377"/>
      <c r="T841" s="378"/>
      <c r="U841" s="378"/>
      <c r="V841" s="378"/>
      <c r="W841" s="378"/>
      <c r="X841" s="378"/>
      <c r="Y841" s="378"/>
      <c r="Z841" s="378"/>
      <c r="AA841" s="378"/>
      <c r="AB841" s="378"/>
      <c r="AC841" s="378"/>
      <c r="AD841" s="378"/>
      <c r="AE841" s="378"/>
      <c r="AF841" s="378"/>
      <c r="AG841" s="378"/>
      <c r="AH841" s="378"/>
      <c r="AI841" s="378"/>
      <c r="AJ841" s="378"/>
      <c r="AK841" s="378"/>
      <c r="AL841" s="378"/>
    </row>
    <row r="842" spans="2:38" s="9" customFormat="1">
      <c r="B842" s="7"/>
      <c r="E842" s="378"/>
      <c r="F842" s="378"/>
      <c r="G842" s="378"/>
      <c r="H842" s="378"/>
      <c r="I842" s="378"/>
      <c r="J842" s="378"/>
      <c r="K842" s="378"/>
      <c r="L842" s="378"/>
      <c r="M842" s="378"/>
      <c r="N842" s="378"/>
      <c r="O842" s="378"/>
      <c r="P842" s="378"/>
      <c r="Q842" s="378"/>
      <c r="R842" s="378"/>
      <c r="S842" s="377"/>
      <c r="T842" s="378"/>
      <c r="U842" s="378"/>
      <c r="V842" s="378"/>
      <c r="W842" s="378"/>
      <c r="X842" s="378"/>
      <c r="Y842" s="378"/>
      <c r="Z842" s="378"/>
      <c r="AA842" s="378"/>
      <c r="AB842" s="378"/>
      <c r="AC842" s="378"/>
      <c r="AD842" s="378"/>
      <c r="AE842" s="378"/>
      <c r="AF842" s="378"/>
      <c r="AG842" s="378"/>
      <c r="AH842" s="378"/>
      <c r="AI842" s="378"/>
      <c r="AJ842" s="378"/>
      <c r="AK842" s="378"/>
      <c r="AL842" s="378"/>
    </row>
    <row r="843" spans="2:38" s="9" customFormat="1">
      <c r="B843" s="7"/>
      <c r="E843" s="378"/>
      <c r="F843" s="378"/>
      <c r="G843" s="378"/>
      <c r="H843" s="378"/>
      <c r="I843" s="378"/>
      <c r="J843" s="378"/>
      <c r="K843" s="378"/>
      <c r="L843" s="378"/>
      <c r="M843" s="378"/>
      <c r="N843" s="378"/>
      <c r="O843" s="378"/>
      <c r="P843" s="378"/>
      <c r="Q843" s="378"/>
      <c r="R843" s="378"/>
      <c r="S843" s="377"/>
      <c r="T843" s="378"/>
      <c r="U843" s="378"/>
      <c r="V843" s="378"/>
      <c r="W843" s="378"/>
      <c r="X843" s="378"/>
      <c r="Y843" s="378"/>
      <c r="Z843" s="378"/>
      <c r="AA843" s="378"/>
      <c r="AB843" s="378"/>
      <c r="AC843" s="378"/>
      <c r="AD843" s="378"/>
      <c r="AE843" s="378"/>
      <c r="AF843" s="378"/>
      <c r="AG843" s="378"/>
      <c r="AH843" s="378"/>
      <c r="AI843" s="378"/>
      <c r="AJ843" s="378"/>
      <c r="AK843" s="378"/>
      <c r="AL843" s="378"/>
    </row>
    <row r="844" spans="2:38" s="9" customFormat="1">
      <c r="B844" s="7"/>
      <c r="E844" s="378"/>
      <c r="F844" s="378"/>
      <c r="G844" s="378"/>
      <c r="H844" s="378"/>
      <c r="I844" s="378"/>
      <c r="J844" s="378"/>
      <c r="K844" s="378"/>
      <c r="L844" s="378"/>
      <c r="M844" s="378"/>
      <c r="N844" s="378"/>
      <c r="O844" s="378"/>
      <c r="P844" s="378"/>
      <c r="Q844" s="378"/>
      <c r="R844" s="378"/>
      <c r="S844" s="377"/>
      <c r="T844" s="378"/>
      <c r="U844" s="378"/>
      <c r="V844" s="378"/>
      <c r="W844" s="378"/>
      <c r="X844" s="378"/>
      <c r="Y844" s="378"/>
      <c r="Z844" s="378"/>
      <c r="AA844" s="378"/>
      <c r="AB844" s="378"/>
      <c r="AC844" s="378"/>
      <c r="AD844" s="378"/>
      <c r="AE844" s="378"/>
      <c r="AF844" s="378"/>
      <c r="AG844" s="378"/>
      <c r="AH844" s="378"/>
      <c r="AI844" s="378"/>
      <c r="AJ844" s="378"/>
      <c r="AK844" s="378"/>
      <c r="AL844" s="378"/>
    </row>
    <row r="845" spans="2:38" s="9" customFormat="1">
      <c r="B845" s="7"/>
      <c r="E845" s="378"/>
      <c r="F845" s="378"/>
      <c r="G845" s="378"/>
      <c r="H845" s="378"/>
      <c r="I845" s="378"/>
      <c r="J845" s="378"/>
      <c r="K845" s="378"/>
      <c r="L845" s="378"/>
      <c r="M845" s="378"/>
      <c r="N845" s="378"/>
      <c r="O845" s="378"/>
      <c r="P845" s="378"/>
      <c r="Q845" s="378"/>
      <c r="R845" s="378"/>
      <c r="S845" s="377"/>
      <c r="T845" s="378"/>
      <c r="U845" s="378"/>
      <c r="V845" s="378"/>
      <c r="W845" s="378"/>
      <c r="X845" s="378"/>
      <c r="Y845" s="378"/>
      <c r="Z845" s="378"/>
      <c r="AA845" s="378"/>
      <c r="AB845" s="378"/>
      <c r="AC845" s="378"/>
      <c r="AD845" s="378"/>
      <c r="AE845" s="378"/>
      <c r="AF845" s="378"/>
      <c r="AG845" s="378"/>
      <c r="AH845" s="378"/>
      <c r="AI845" s="378"/>
      <c r="AJ845" s="378"/>
      <c r="AK845" s="378"/>
      <c r="AL845" s="378"/>
    </row>
    <row r="846" spans="2:38" s="9" customFormat="1">
      <c r="B846" s="7"/>
      <c r="E846" s="378"/>
      <c r="F846" s="378"/>
      <c r="G846" s="378"/>
      <c r="H846" s="378"/>
      <c r="I846" s="378"/>
      <c r="J846" s="378"/>
      <c r="K846" s="378"/>
      <c r="L846" s="378"/>
      <c r="M846" s="378"/>
      <c r="N846" s="378"/>
      <c r="O846" s="378"/>
      <c r="P846" s="378"/>
      <c r="Q846" s="378"/>
      <c r="R846" s="378"/>
      <c r="S846" s="377"/>
      <c r="T846" s="378"/>
      <c r="U846" s="378"/>
      <c r="V846" s="378"/>
      <c r="W846" s="378"/>
      <c r="X846" s="378"/>
      <c r="Y846" s="378"/>
      <c r="Z846" s="378"/>
      <c r="AA846" s="378"/>
      <c r="AB846" s="378"/>
      <c r="AC846" s="378"/>
      <c r="AD846" s="378"/>
      <c r="AE846" s="378"/>
      <c r="AF846" s="378"/>
      <c r="AG846" s="378"/>
      <c r="AH846" s="378"/>
      <c r="AI846" s="378"/>
      <c r="AJ846" s="378"/>
      <c r="AK846" s="378"/>
      <c r="AL846" s="378"/>
    </row>
    <row r="847" spans="2:38" s="9" customFormat="1">
      <c r="B847" s="7"/>
      <c r="E847" s="378"/>
      <c r="F847" s="378"/>
      <c r="G847" s="378"/>
      <c r="H847" s="378"/>
      <c r="I847" s="378"/>
      <c r="J847" s="378"/>
      <c r="K847" s="378"/>
      <c r="L847" s="378"/>
      <c r="M847" s="378"/>
      <c r="N847" s="378"/>
      <c r="O847" s="378"/>
      <c r="P847" s="378"/>
      <c r="Q847" s="378"/>
      <c r="R847" s="378"/>
      <c r="S847" s="377"/>
      <c r="T847" s="378"/>
      <c r="U847" s="378"/>
      <c r="V847" s="378"/>
      <c r="W847" s="378"/>
      <c r="X847" s="378"/>
      <c r="Y847" s="378"/>
      <c r="Z847" s="378"/>
      <c r="AA847" s="378"/>
      <c r="AB847" s="378"/>
      <c r="AC847" s="378"/>
      <c r="AD847" s="378"/>
      <c r="AE847" s="378"/>
      <c r="AF847" s="378"/>
      <c r="AG847" s="378"/>
      <c r="AH847" s="378"/>
      <c r="AI847" s="378"/>
      <c r="AJ847" s="378"/>
      <c r="AK847" s="378"/>
      <c r="AL847" s="378"/>
    </row>
    <row r="848" spans="2:38" s="9" customFormat="1">
      <c r="B848" s="7"/>
      <c r="E848" s="378"/>
      <c r="F848" s="378"/>
      <c r="G848" s="378"/>
      <c r="H848" s="378"/>
      <c r="I848" s="378"/>
      <c r="J848" s="378"/>
      <c r="K848" s="378"/>
      <c r="L848" s="378"/>
      <c r="M848" s="378"/>
      <c r="N848" s="378"/>
      <c r="O848" s="378"/>
      <c r="P848" s="378"/>
      <c r="Q848" s="378"/>
      <c r="R848" s="378"/>
      <c r="S848" s="377"/>
      <c r="T848" s="378"/>
      <c r="U848" s="378"/>
      <c r="V848" s="378"/>
      <c r="W848" s="378"/>
      <c r="X848" s="378"/>
      <c r="Y848" s="378"/>
      <c r="Z848" s="378"/>
      <c r="AA848" s="378"/>
      <c r="AB848" s="378"/>
      <c r="AC848" s="378"/>
      <c r="AD848" s="378"/>
      <c r="AE848" s="378"/>
      <c r="AF848" s="378"/>
      <c r="AG848" s="378"/>
      <c r="AH848" s="378"/>
      <c r="AI848" s="378"/>
      <c r="AJ848" s="378"/>
      <c r="AK848" s="378"/>
      <c r="AL848" s="378"/>
    </row>
    <row r="849" spans="2:38" s="9" customFormat="1">
      <c r="B849" s="7"/>
      <c r="E849" s="378"/>
      <c r="F849" s="378"/>
      <c r="G849" s="378"/>
      <c r="H849" s="378"/>
      <c r="I849" s="378"/>
      <c r="J849" s="378"/>
      <c r="K849" s="378"/>
      <c r="L849" s="378"/>
      <c r="M849" s="378"/>
      <c r="N849" s="378"/>
      <c r="O849" s="378"/>
      <c r="P849" s="378"/>
      <c r="Q849" s="378"/>
      <c r="R849" s="378"/>
      <c r="S849" s="377"/>
      <c r="T849" s="378"/>
      <c r="U849" s="378"/>
      <c r="V849" s="378"/>
      <c r="W849" s="378"/>
      <c r="X849" s="378"/>
      <c r="Y849" s="378"/>
      <c r="Z849" s="378"/>
      <c r="AA849" s="378"/>
      <c r="AB849" s="378"/>
      <c r="AC849" s="378"/>
      <c r="AD849" s="378"/>
      <c r="AE849" s="378"/>
      <c r="AF849" s="378"/>
      <c r="AG849" s="378"/>
      <c r="AH849" s="378"/>
      <c r="AI849" s="378"/>
      <c r="AJ849" s="378"/>
      <c r="AK849" s="378"/>
      <c r="AL849" s="378"/>
    </row>
    <row r="850" spans="2:38" s="9" customFormat="1">
      <c r="B850" s="7"/>
      <c r="E850" s="378"/>
      <c r="F850" s="378"/>
      <c r="G850" s="378"/>
      <c r="H850" s="378"/>
      <c r="I850" s="378"/>
      <c r="J850" s="378"/>
      <c r="K850" s="378"/>
      <c r="L850" s="378"/>
      <c r="M850" s="378"/>
      <c r="N850" s="378"/>
      <c r="O850" s="378"/>
      <c r="P850" s="378"/>
      <c r="Q850" s="378"/>
      <c r="R850" s="378"/>
      <c r="S850" s="377"/>
      <c r="T850" s="378"/>
      <c r="U850" s="378"/>
      <c r="V850" s="378"/>
      <c r="W850" s="378"/>
      <c r="X850" s="378"/>
      <c r="Y850" s="378"/>
      <c r="Z850" s="378"/>
      <c r="AA850" s="378"/>
      <c r="AB850" s="378"/>
      <c r="AC850" s="378"/>
      <c r="AD850" s="378"/>
      <c r="AE850" s="378"/>
      <c r="AF850" s="378"/>
      <c r="AG850" s="378"/>
      <c r="AH850" s="378"/>
      <c r="AI850" s="378"/>
      <c r="AJ850" s="378"/>
      <c r="AK850" s="378"/>
      <c r="AL850" s="378"/>
    </row>
    <row r="851" spans="2:38" s="9" customFormat="1">
      <c r="B851" s="7"/>
      <c r="E851" s="378"/>
      <c r="F851" s="378"/>
      <c r="G851" s="378"/>
      <c r="H851" s="378"/>
      <c r="I851" s="378"/>
      <c r="J851" s="378"/>
      <c r="K851" s="378"/>
      <c r="L851" s="378"/>
      <c r="M851" s="378"/>
      <c r="N851" s="378"/>
      <c r="O851" s="378"/>
      <c r="P851" s="378"/>
      <c r="Q851" s="378"/>
      <c r="R851" s="378"/>
      <c r="S851" s="377"/>
      <c r="T851" s="378"/>
      <c r="U851" s="378"/>
      <c r="V851" s="378"/>
      <c r="W851" s="378"/>
      <c r="X851" s="378"/>
      <c r="Y851" s="378"/>
      <c r="Z851" s="378"/>
      <c r="AA851" s="378"/>
      <c r="AB851" s="378"/>
      <c r="AC851" s="378"/>
      <c r="AD851" s="378"/>
      <c r="AE851" s="378"/>
      <c r="AF851" s="378"/>
      <c r="AG851" s="378"/>
      <c r="AH851" s="378"/>
      <c r="AI851" s="378"/>
      <c r="AJ851" s="378"/>
      <c r="AK851" s="378"/>
      <c r="AL851" s="378"/>
    </row>
    <row r="852" spans="2:38" s="9" customFormat="1">
      <c r="B852" s="7"/>
      <c r="E852" s="378"/>
      <c r="F852" s="378"/>
      <c r="G852" s="378"/>
      <c r="H852" s="378"/>
      <c r="I852" s="378"/>
      <c r="J852" s="378"/>
      <c r="K852" s="378"/>
      <c r="L852" s="378"/>
      <c r="M852" s="378"/>
      <c r="N852" s="378"/>
      <c r="O852" s="378"/>
      <c r="P852" s="378"/>
      <c r="Q852" s="378"/>
      <c r="R852" s="378"/>
      <c r="S852" s="377"/>
      <c r="T852" s="378"/>
      <c r="U852" s="378"/>
      <c r="V852" s="378"/>
      <c r="W852" s="378"/>
      <c r="X852" s="378"/>
      <c r="Y852" s="378"/>
      <c r="Z852" s="378"/>
      <c r="AA852" s="378"/>
      <c r="AB852" s="378"/>
      <c r="AC852" s="378"/>
      <c r="AD852" s="378"/>
      <c r="AE852" s="378"/>
      <c r="AF852" s="378"/>
      <c r="AG852" s="378"/>
      <c r="AH852" s="378"/>
      <c r="AI852" s="378"/>
      <c r="AJ852" s="378"/>
      <c r="AK852" s="378"/>
      <c r="AL852" s="378"/>
    </row>
    <row r="853" spans="2:38" s="9" customFormat="1">
      <c r="B853" s="7"/>
      <c r="E853" s="378"/>
      <c r="F853" s="378"/>
      <c r="G853" s="378"/>
      <c r="H853" s="378"/>
      <c r="I853" s="378"/>
      <c r="J853" s="378"/>
      <c r="K853" s="378"/>
      <c r="L853" s="378"/>
      <c r="M853" s="378"/>
      <c r="N853" s="378"/>
      <c r="O853" s="378"/>
      <c r="P853" s="378"/>
      <c r="Q853" s="378"/>
      <c r="R853" s="378"/>
      <c r="S853" s="377"/>
      <c r="T853" s="378"/>
      <c r="U853" s="378"/>
      <c r="V853" s="378"/>
      <c r="W853" s="378"/>
      <c r="X853" s="378"/>
      <c r="Y853" s="378"/>
      <c r="Z853" s="378"/>
      <c r="AA853" s="378"/>
      <c r="AB853" s="378"/>
      <c r="AC853" s="378"/>
      <c r="AD853" s="378"/>
      <c r="AE853" s="378"/>
      <c r="AF853" s="378"/>
      <c r="AG853" s="378"/>
      <c r="AH853" s="378"/>
      <c r="AI853" s="378"/>
      <c r="AJ853" s="378"/>
      <c r="AK853" s="378"/>
      <c r="AL853" s="378"/>
    </row>
    <row r="854" spans="2:38" s="9" customFormat="1">
      <c r="B854" s="7"/>
      <c r="E854" s="378"/>
      <c r="F854" s="378"/>
      <c r="G854" s="378"/>
      <c r="H854" s="378"/>
      <c r="I854" s="378"/>
      <c r="J854" s="378"/>
      <c r="K854" s="378"/>
      <c r="L854" s="378"/>
      <c r="M854" s="378"/>
      <c r="N854" s="378"/>
      <c r="O854" s="378"/>
      <c r="P854" s="378"/>
      <c r="Q854" s="378"/>
      <c r="R854" s="378"/>
      <c r="S854" s="377"/>
      <c r="T854" s="378"/>
      <c r="U854" s="378"/>
      <c r="V854" s="378"/>
      <c r="W854" s="378"/>
      <c r="X854" s="378"/>
      <c r="Y854" s="378"/>
      <c r="Z854" s="378"/>
      <c r="AA854" s="378"/>
      <c r="AB854" s="378"/>
      <c r="AC854" s="378"/>
      <c r="AD854" s="378"/>
      <c r="AE854" s="378"/>
      <c r="AF854" s="378"/>
      <c r="AG854" s="378"/>
      <c r="AH854" s="378"/>
      <c r="AI854" s="378"/>
      <c r="AJ854" s="378"/>
      <c r="AK854" s="378"/>
      <c r="AL854" s="378"/>
    </row>
    <row r="855" spans="2:38" s="9" customFormat="1">
      <c r="B855" s="7"/>
      <c r="E855" s="378"/>
      <c r="F855" s="378"/>
      <c r="G855" s="378"/>
      <c r="H855" s="378"/>
      <c r="I855" s="378"/>
      <c r="J855" s="378"/>
      <c r="K855" s="378"/>
      <c r="L855" s="378"/>
      <c r="M855" s="378"/>
      <c r="N855" s="378"/>
      <c r="O855" s="378"/>
      <c r="P855" s="378"/>
      <c r="Q855" s="378"/>
      <c r="R855" s="378"/>
      <c r="S855" s="377"/>
      <c r="T855" s="378"/>
      <c r="U855" s="378"/>
      <c r="V855" s="378"/>
      <c r="W855" s="378"/>
      <c r="X855" s="378"/>
      <c r="Y855" s="378"/>
      <c r="Z855" s="378"/>
      <c r="AA855" s="378"/>
      <c r="AB855" s="378"/>
      <c r="AC855" s="378"/>
      <c r="AD855" s="378"/>
      <c r="AE855" s="378"/>
      <c r="AF855" s="378"/>
      <c r="AG855" s="378"/>
      <c r="AH855" s="378"/>
      <c r="AI855" s="378"/>
      <c r="AJ855" s="378"/>
      <c r="AK855" s="378"/>
      <c r="AL855" s="378"/>
    </row>
    <row r="856" spans="2:38" s="9" customFormat="1">
      <c r="B856" s="7"/>
      <c r="E856" s="378"/>
      <c r="F856" s="378"/>
      <c r="G856" s="378"/>
      <c r="H856" s="378"/>
      <c r="I856" s="378"/>
      <c r="J856" s="378"/>
      <c r="K856" s="378"/>
      <c r="L856" s="378"/>
      <c r="M856" s="378"/>
      <c r="N856" s="378"/>
      <c r="O856" s="378"/>
      <c r="P856" s="378"/>
      <c r="Q856" s="378"/>
      <c r="R856" s="378"/>
      <c r="S856" s="377"/>
      <c r="T856" s="378"/>
      <c r="U856" s="378"/>
      <c r="V856" s="378"/>
      <c r="W856" s="378"/>
      <c r="X856" s="378"/>
      <c r="Y856" s="378"/>
      <c r="Z856" s="378"/>
      <c r="AA856" s="378"/>
      <c r="AB856" s="378"/>
      <c r="AC856" s="378"/>
      <c r="AD856" s="378"/>
      <c r="AE856" s="378"/>
      <c r="AF856" s="378"/>
      <c r="AG856" s="378"/>
      <c r="AH856" s="378"/>
      <c r="AI856" s="378"/>
      <c r="AJ856" s="378"/>
      <c r="AK856" s="378"/>
      <c r="AL856" s="378"/>
    </row>
    <row r="857" spans="2:38" s="9" customFormat="1">
      <c r="B857" s="7"/>
      <c r="E857" s="378"/>
      <c r="F857" s="378"/>
      <c r="G857" s="378"/>
      <c r="H857" s="378"/>
      <c r="I857" s="378"/>
      <c r="J857" s="378"/>
      <c r="K857" s="378"/>
      <c r="L857" s="378"/>
      <c r="M857" s="378"/>
      <c r="N857" s="378"/>
      <c r="O857" s="378"/>
      <c r="P857" s="378"/>
      <c r="Q857" s="378"/>
      <c r="R857" s="378"/>
      <c r="S857" s="377"/>
      <c r="T857" s="378"/>
      <c r="U857" s="378"/>
      <c r="V857" s="378"/>
      <c r="W857" s="378"/>
      <c r="X857" s="378"/>
      <c r="Y857" s="378"/>
      <c r="Z857" s="378"/>
      <c r="AA857" s="378"/>
      <c r="AB857" s="378"/>
      <c r="AC857" s="378"/>
      <c r="AD857" s="378"/>
      <c r="AE857" s="378"/>
      <c r="AF857" s="378"/>
      <c r="AG857" s="378"/>
      <c r="AH857" s="378"/>
      <c r="AI857" s="378"/>
      <c r="AJ857" s="378"/>
      <c r="AK857" s="378"/>
      <c r="AL857" s="378"/>
    </row>
    <row r="858" spans="2:38" s="9" customFormat="1">
      <c r="B858" s="7"/>
      <c r="E858" s="378"/>
      <c r="F858" s="378"/>
      <c r="G858" s="378"/>
      <c r="H858" s="378"/>
      <c r="I858" s="378"/>
      <c r="J858" s="378"/>
      <c r="K858" s="378"/>
      <c r="L858" s="378"/>
      <c r="M858" s="378"/>
      <c r="N858" s="378"/>
      <c r="O858" s="378"/>
      <c r="P858" s="378"/>
      <c r="Q858" s="378"/>
      <c r="R858" s="378"/>
      <c r="S858" s="377"/>
      <c r="T858" s="378"/>
      <c r="U858" s="378"/>
      <c r="V858" s="378"/>
      <c r="W858" s="378"/>
      <c r="X858" s="378"/>
      <c r="Y858" s="378"/>
      <c r="Z858" s="378"/>
      <c r="AA858" s="378"/>
      <c r="AB858" s="378"/>
      <c r="AC858" s="378"/>
      <c r="AD858" s="378"/>
      <c r="AE858" s="378"/>
      <c r="AF858" s="378"/>
      <c r="AG858" s="378"/>
      <c r="AH858" s="378"/>
      <c r="AI858" s="378"/>
      <c r="AJ858" s="378"/>
      <c r="AK858" s="378"/>
      <c r="AL858" s="378"/>
    </row>
    <row r="859" spans="2:38" s="9" customFormat="1">
      <c r="B859" s="7"/>
      <c r="E859" s="378"/>
      <c r="F859" s="378"/>
      <c r="G859" s="378"/>
      <c r="H859" s="378"/>
      <c r="I859" s="378"/>
      <c r="J859" s="378"/>
      <c r="K859" s="378"/>
      <c r="L859" s="378"/>
      <c r="M859" s="378"/>
      <c r="N859" s="378"/>
      <c r="O859" s="378"/>
      <c r="P859" s="378"/>
      <c r="Q859" s="378"/>
      <c r="R859" s="378"/>
      <c r="S859" s="377"/>
      <c r="T859" s="378"/>
      <c r="U859" s="378"/>
      <c r="V859" s="378"/>
      <c r="W859" s="378"/>
      <c r="X859" s="378"/>
      <c r="Y859" s="378"/>
      <c r="Z859" s="378"/>
      <c r="AA859" s="378"/>
      <c r="AB859" s="378"/>
      <c r="AC859" s="378"/>
      <c r="AD859" s="378"/>
      <c r="AE859" s="378"/>
      <c r="AF859" s="378"/>
      <c r="AG859" s="378"/>
      <c r="AH859" s="378"/>
      <c r="AI859" s="378"/>
      <c r="AJ859" s="378"/>
      <c r="AK859" s="378"/>
      <c r="AL859" s="378"/>
    </row>
    <row r="860" spans="2:38" s="9" customFormat="1">
      <c r="B860" s="7"/>
      <c r="E860" s="378"/>
      <c r="F860" s="378"/>
      <c r="G860" s="378"/>
      <c r="H860" s="378"/>
      <c r="I860" s="378"/>
      <c r="J860" s="378"/>
      <c r="K860" s="378"/>
      <c r="L860" s="378"/>
      <c r="M860" s="378"/>
      <c r="N860" s="378"/>
      <c r="O860" s="378"/>
      <c r="P860" s="378"/>
      <c r="Q860" s="378"/>
      <c r="R860" s="378"/>
      <c r="S860" s="377"/>
      <c r="T860" s="378"/>
      <c r="U860" s="378"/>
      <c r="V860" s="378"/>
      <c r="W860" s="378"/>
      <c r="X860" s="378"/>
      <c r="Y860" s="378"/>
      <c r="Z860" s="378"/>
      <c r="AA860" s="378"/>
      <c r="AB860" s="378"/>
      <c r="AC860" s="378"/>
      <c r="AD860" s="378"/>
      <c r="AE860" s="378"/>
      <c r="AF860" s="378"/>
      <c r="AG860" s="378"/>
      <c r="AH860" s="378"/>
      <c r="AI860" s="378"/>
      <c r="AJ860" s="378"/>
      <c r="AK860" s="378"/>
      <c r="AL860" s="378"/>
    </row>
    <row r="861" spans="2:38" s="9" customFormat="1">
      <c r="B861" s="7"/>
      <c r="E861" s="378"/>
      <c r="F861" s="378"/>
      <c r="G861" s="378"/>
      <c r="H861" s="378"/>
      <c r="I861" s="378"/>
      <c r="J861" s="378"/>
      <c r="K861" s="378"/>
      <c r="L861" s="378"/>
      <c r="M861" s="378"/>
      <c r="N861" s="378"/>
      <c r="O861" s="378"/>
      <c r="P861" s="378"/>
      <c r="Q861" s="378"/>
      <c r="R861" s="378"/>
      <c r="S861" s="377"/>
      <c r="T861" s="378"/>
      <c r="U861" s="378"/>
      <c r="V861" s="378"/>
      <c r="W861" s="378"/>
      <c r="X861" s="378"/>
      <c r="Y861" s="378"/>
      <c r="Z861" s="378"/>
      <c r="AA861" s="378"/>
      <c r="AB861" s="378"/>
      <c r="AC861" s="378"/>
      <c r="AD861" s="378"/>
      <c r="AE861" s="378"/>
      <c r="AF861" s="378"/>
      <c r="AG861" s="378"/>
      <c r="AH861" s="378"/>
      <c r="AI861" s="378"/>
      <c r="AJ861" s="378"/>
      <c r="AK861" s="378"/>
      <c r="AL861" s="378"/>
    </row>
    <row r="862" spans="2:38" s="9" customFormat="1">
      <c r="B862" s="7"/>
      <c r="E862" s="378"/>
      <c r="F862" s="378"/>
      <c r="G862" s="378"/>
      <c r="H862" s="378"/>
      <c r="I862" s="378"/>
      <c r="J862" s="378"/>
      <c r="K862" s="378"/>
      <c r="L862" s="378"/>
      <c r="M862" s="378"/>
      <c r="N862" s="378"/>
      <c r="O862" s="378"/>
      <c r="P862" s="378"/>
      <c r="Q862" s="378"/>
      <c r="R862" s="378"/>
      <c r="S862" s="377"/>
      <c r="T862" s="378"/>
      <c r="U862" s="378"/>
      <c r="V862" s="378"/>
      <c r="W862" s="378"/>
      <c r="X862" s="378"/>
      <c r="Y862" s="378"/>
      <c r="Z862" s="378"/>
      <c r="AA862" s="378"/>
      <c r="AB862" s="378"/>
      <c r="AC862" s="378"/>
      <c r="AD862" s="378"/>
      <c r="AE862" s="378"/>
      <c r="AF862" s="378"/>
      <c r="AG862" s="378"/>
      <c r="AH862" s="378"/>
      <c r="AI862" s="378"/>
      <c r="AJ862" s="378"/>
      <c r="AK862" s="378"/>
      <c r="AL862" s="378"/>
    </row>
    <row r="863" spans="2:38" s="9" customFormat="1">
      <c r="B863" s="7"/>
      <c r="E863" s="378"/>
      <c r="F863" s="378"/>
      <c r="G863" s="378"/>
      <c r="H863" s="378"/>
      <c r="I863" s="378"/>
      <c r="J863" s="378"/>
      <c r="K863" s="378"/>
      <c r="L863" s="378"/>
      <c r="M863" s="378"/>
      <c r="N863" s="378"/>
      <c r="O863" s="378"/>
      <c r="P863" s="378"/>
      <c r="Q863" s="378"/>
      <c r="R863" s="378"/>
      <c r="S863" s="377"/>
      <c r="T863" s="378"/>
      <c r="U863" s="378"/>
      <c r="V863" s="378"/>
      <c r="W863" s="378"/>
      <c r="X863" s="378"/>
      <c r="Y863" s="378"/>
      <c r="Z863" s="378"/>
      <c r="AA863" s="378"/>
      <c r="AB863" s="378"/>
      <c r="AC863" s="378"/>
      <c r="AD863" s="378"/>
      <c r="AE863" s="378"/>
      <c r="AF863" s="378"/>
      <c r="AG863" s="378"/>
      <c r="AH863" s="378"/>
      <c r="AI863" s="378"/>
      <c r="AJ863" s="378"/>
      <c r="AK863" s="378"/>
      <c r="AL863" s="378"/>
    </row>
    <row r="864" spans="2:38" s="9" customFormat="1">
      <c r="B864" s="7"/>
      <c r="E864" s="378"/>
      <c r="F864" s="378"/>
      <c r="G864" s="378"/>
      <c r="H864" s="378"/>
      <c r="I864" s="378"/>
      <c r="J864" s="378"/>
      <c r="K864" s="378"/>
      <c r="L864" s="378"/>
      <c r="M864" s="378"/>
      <c r="N864" s="378"/>
      <c r="O864" s="378"/>
      <c r="P864" s="378"/>
      <c r="Q864" s="378"/>
      <c r="R864" s="378"/>
      <c r="S864" s="377"/>
      <c r="T864" s="378"/>
      <c r="U864" s="378"/>
      <c r="V864" s="378"/>
      <c r="W864" s="378"/>
      <c r="X864" s="378"/>
      <c r="Y864" s="378"/>
      <c r="Z864" s="378"/>
      <c r="AA864" s="378"/>
      <c r="AB864" s="378"/>
      <c r="AC864" s="378"/>
      <c r="AD864" s="378"/>
      <c r="AE864" s="378"/>
      <c r="AF864" s="378"/>
      <c r="AG864" s="378"/>
      <c r="AH864" s="378"/>
      <c r="AI864" s="378"/>
      <c r="AJ864" s="378"/>
      <c r="AK864" s="378"/>
      <c r="AL864" s="378"/>
    </row>
    <row r="865" spans="2:38" s="9" customFormat="1">
      <c r="B865" s="7"/>
      <c r="E865" s="378"/>
      <c r="F865" s="378"/>
      <c r="G865" s="378"/>
      <c r="H865" s="378"/>
      <c r="I865" s="378"/>
      <c r="J865" s="378"/>
      <c r="K865" s="378"/>
      <c r="L865" s="378"/>
      <c r="M865" s="378"/>
      <c r="N865" s="378"/>
      <c r="O865" s="378"/>
      <c r="P865" s="378"/>
      <c r="Q865" s="378"/>
      <c r="R865" s="378"/>
      <c r="S865" s="377"/>
      <c r="T865" s="378"/>
      <c r="U865" s="378"/>
      <c r="V865" s="378"/>
      <c r="W865" s="378"/>
      <c r="X865" s="378"/>
      <c r="Y865" s="378"/>
      <c r="Z865" s="378"/>
      <c r="AA865" s="378"/>
      <c r="AB865" s="378"/>
      <c r="AC865" s="378"/>
      <c r="AD865" s="378"/>
      <c r="AE865" s="378"/>
      <c r="AF865" s="378"/>
      <c r="AG865" s="378"/>
      <c r="AH865" s="378"/>
      <c r="AI865" s="378"/>
      <c r="AJ865" s="378"/>
      <c r="AK865" s="378"/>
      <c r="AL865" s="378"/>
    </row>
    <row r="866" spans="2:38" s="9" customFormat="1">
      <c r="B866" s="7"/>
      <c r="E866" s="378"/>
      <c r="F866" s="378"/>
      <c r="G866" s="378"/>
      <c r="H866" s="378"/>
      <c r="I866" s="378"/>
      <c r="J866" s="378"/>
      <c r="K866" s="378"/>
      <c r="L866" s="378"/>
      <c r="M866" s="378"/>
      <c r="N866" s="378"/>
      <c r="O866" s="378"/>
      <c r="P866" s="378"/>
      <c r="Q866" s="378"/>
      <c r="R866" s="378"/>
      <c r="S866" s="377"/>
      <c r="T866" s="378"/>
      <c r="U866" s="378"/>
      <c r="V866" s="378"/>
      <c r="W866" s="378"/>
      <c r="X866" s="378"/>
      <c r="Y866" s="378"/>
      <c r="Z866" s="378"/>
      <c r="AA866" s="378"/>
      <c r="AB866" s="378"/>
      <c r="AC866" s="378"/>
      <c r="AD866" s="378"/>
      <c r="AE866" s="378"/>
      <c r="AF866" s="378"/>
      <c r="AG866" s="378"/>
      <c r="AH866" s="378"/>
      <c r="AI866" s="378"/>
      <c r="AJ866" s="378"/>
      <c r="AK866" s="378"/>
      <c r="AL866" s="378"/>
    </row>
    <row r="867" spans="2:38" s="9" customFormat="1">
      <c r="B867" s="7"/>
      <c r="E867" s="378"/>
      <c r="F867" s="378"/>
      <c r="G867" s="378"/>
      <c r="H867" s="378"/>
      <c r="I867" s="378"/>
      <c r="J867" s="378"/>
      <c r="K867" s="378"/>
      <c r="L867" s="378"/>
      <c r="M867" s="378"/>
      <c r="N867" s="378"/>
      <c r="O867" s="378"/>
      <c r="P867" s="378"/>
      <c r="Q867" s="378"/>
      <c r="R867" s="378"/>
      <c r="S867" s="377"/>
      <c r="T867" s="378"/>
      <c r="U867" s="378"/>
      <c r="V867" s="378"/>
      <c r="W867" s="378"/>
      <c r="X867" s="378"/>
      <c r="Y867" s="378"/>
      <c r="Z867" s="378"/>
      <c r="AA867" s="378"/>
      <c r="AB867" s="378"/>
      <c r="AC867" s="378"/>
      <c r="AD867" s="378"/>
      <c r="AE867" s="378"/>
      <c r="AF867" s="378"/>
      <c r="AG867" s="378"/>
      <c r="AH867" s="378"/>
      <c r="AI867" s="378"/>
      <c r="AJ867" s="378"/>
      <c r="AK867" s="378"/>
      <c r="AL867" s="378"/>
    </row>
    <row r="868" spans="2:38" s="9" customFormat="1">
      <c r="B868" s="7"/>
      <c r="E868" s="378"/>
      <c r="F868" s="378"/>
      <c r="G868" s="378"/>
      <c r="H868" s="378"/>
      <c r="I868" s="378"/>
      <c r="J868" s="378"/>
      <c r="K868" s="378"/>
      <c r="L868" s="378"/>
      <c r="M868" s="378"/>
      <c r="N868" s="378"/>
      <c r="O868" s="378"/>
      <c r="P868" s="378"/>
      <c r="Q868" s="378"/>
      <c r="R868" s="378"/>
      <c r="S868" s="377"/>
      <c r="T868" s="378"/>
      <c r="U868" s="378"/>
      <c r="V868" s="378"/>
      <c r="W868" s="378"/>
      <c r="X868" s="378"/>
      <c r="Y868" s="378"/>
      <c r="Z868" s="378"/>
      <c r="AA868" s="378"/>
      <c r="AB868" s="378"/>
      <c r="AC868" s="378"/>
      <c r="AD868" s="378"/>
      <c r="AE868" s="378"/>
      <c r="AF868" s="378"/>
      <c r="AG868" s="378"/>
      <c r="AH868" s="378"/>
      <c r="AI868" s="378"/>
      <c r="AJ868" s="378"/>
      <c r="AK868" s="378"/>
      <c r="AL868" s="378"/>
    </row>
    <row r="869" spans="2:38" s="9" customFormat="1">
      <c r="B869" s="7"/>
      <c r="E869" s="378"/>
      <c r="F869" s="378"/>
      <c r="G869" s="378"/>
      <c r="H869" s="378"/>
      <c r="I869" s="378"/>
      <c r="J869" s="378"/>
      <c r="K869" s="378"/>
      <c r="L869" s="378"/>
      <c r="M869" s="378"/>
      <c r="N869" s="378"/>
      <c r="O869" s="378"/>
      <c r="P869" s="378"/>
      <c r="Q869" s="378"/>
      <c r="R869" s="378"/>
      <c r="S869" s="377"/>
      <c r="T869" s="378"/>
      <c r="U869" s="378"/>
      <c r="V869" s="378"/>
      <c r="W869" s="378"/>
      <c r="X869" s="378"/>
      <c r="Y869" s="378"/>
      <c r="Z869" s="378"/>
      <c r="AA869" s="378"/>
      <c r="AB869" s="378"/>
      <c r="AC869" s="378"/>
      <c r="AD869" s="378"/>
      <c r="AE869" s="378"/>
      <c r="AF869" s="378"/>
      <c r="AG869" s="378"/>
      <c r="AH869" s="378"/>
      <c r="AI869" s="378"/>
      <c r="AJ869" s="378"/>
      <c r="AK869" s="378"/>
      <c r="AL869" s="378"/>
    </row>
    <row r="870" spans="2:38" s="9" customFormat="1">
      <c r="B870" s="7"/>
      <c r="E870" s="378"/>
      <c r="F870" s="378"/>
      <c r="G870" s="378"/>
      <c r="H870" s="378"/>
      <c r="I870" s="378"/>
      <c r="J870" s="378"/>
      <c r="K870" s="378"/>
      <c r="L870" s="378"/>
      <c r="M870" s="378"/>
      <c r="N870" s="378"/>
      <c r="O870" s="378"/>
      <c r="P870" s="378"/>
      <c r="Q870" s="378"/>
      <c r="R870" s="378"/>
      <c r="S870" s="377"/>
      <c r="T870" s="378"/>
      <c r="U870" s="378"/>
      <c r="V870" s="378"/>
      <c r="W870" s="378"/>
      <c r="X870" s="378"/>
      <c r="Y870" s="378"/>
      <c r="Z870" s="378"/>
      <c r="AA870" s="378"/>
      <c r="AB870" s="378"/>
      <c r="AC870" s="378"/>
      <c r="AD870" s="378"/>
      <c r="AE870" s="378"/>
      <c r="AF870" s="378"/>
      <c r="AG870" s="378"/>
      <c r="AH870" s="378"/>
      <c r="AI870" s="378"/>
      <c r="AJ870" s="378"/>
      <c r="AK870" s="378"/>
      <c r="AL870" s="378"/>
    </row>
    <row r="871" spans="2:38" s="9" customFormat="1">
      <c r="B871" s="7"/>
      <c r="E871" s="378"/>
      <c r="F871" s="378"/>
      <c r="G871" s="378"/>
      <c r="H871" s="378"/>
      <c r="I871" s="378"/>
      <c r="J871" s="378"/>
      <c r="K871" s="378"/>
      <c r="L871" s="378"/>
      <c r="M871" s="378"/>
      <c r="N871" s="378"/>
      <c r="O871" s="378"/>
      <c r="P871" s="378"/>
      <c r="Q871" s="378"/>
      <c r="R871" s="378"/>
      <c r="S871" s="377"/>
      <c r="T871" s="378"/>
      <c r="U871" s="378"/>
      <c r="V871" s="378"/>
      <c r="W871" s="378"/>
      <c r="X871" s="378"/>
      <c r="Y871" s="378"/>
      <c r="Z871" s="378"/>
      <c r="AA871" s="378"/>
      <c r="AB871" s="378"/>
      <c r="AC871" s="378"/>
      <c r="AD871" s="378"/>
      <c r="AE871" s="378"/>
      <c r="AF871" s="378"/>
      <c r="AG871" s="378"/>
      <c r="AH871" s="378"/>
      <c r="AI871" s="378"/>
      <c r="AJ871" s="378"/>
      <c r="AK871" s="378"/>
      <c r="AL871" s="378"/>
    </row>
    <row r="872" spans="2:38" s="9" customFormat="1">
      <c r="B872" s="7"/>
      <c r="E872" s="378"/>
      <c r="F872" s="378"/>
      <c r="G872" s="378"/>
      <c r="H872" s="378"/>
      <c r="I872" s="378"/>
      <c r="J872" s="378"/>
      <c r="K872" s="378"/>
      <c r="L872" s="378"/>
      <c r="M872" s="378"/>
      <c r="N872" s="378"/>
      <c r="O872" s="378"/>
      <c r="P872" s="378"/>
      <c r="Q872" s="378"/>
      <c r="R872" s="378"/>
      <c r="S872" s="377"/>
      <c r="T872" s="378"/>
      <c r="U872" s="378"/>
      <c r="V872" s="378"/>
      <c r="W872" s="378"/>
      <c r="X872" s="378"/>
      <c r="Y872" s="378"/>
      <c r="Z872" s="378"/>
      <c r="AA872" s="378"/>
      <c r="AB872" s="378"/>
      <c r="AC872" s="378"/>
      <c r="AD872" s="378"/>
      <c r="AE872" s="378"/>
      <c r="AF872" s="378"/>
      <c r="AG872" s="378"/>
      <c r="AH872" s="378"/>
      <c r="AI872" s="378"/>
      <c r="AJ872" s="378"/>
      <c r="AK872" s="378"/>
      <c r="AL872" s="378"/>
    </row>
    <row r="873" spans="2:38" s="9" customFormat="1">
      <c r="B873" s="7"/>
      <c r="E873" s="378"/>
      <c r="F873" s="378"/>
      <c r="G873" s="378"/>
      <c r="H873" s="378"/>
      <c r="I873" s="378"/>
      <c r="J873" s="378"/>
      <c r="K873" s="378"/>
      <c r="L873" s="378"/>
      <c r="M873" s="378"/>
      <c r="N873" s="378"/>
      <c r="O873" s="378"/>
      <c r="P873" s="378"/>
      <c r="Q873" s="378"/>
      <c r="R873" s="378"/>
      <c r="S873" s="377"/>
      <c r="T873" s="378"/>
      <c r="U873" s="378"/>
      <c r="V873" s="378"/>
      <c r="W873" s="378"/>
      <c r="X873" s="378"/>
      <c r="Y873" s="378"/>
      <c r="Z873" s="378"/>
      <c r="AA873" s="378"/>
      <c r="AB873" s="378"/>
      <c r="AC873" s="378"/>
      <c r="AD873" s="378"/>
      <c r="AE873" s="378"/>
      <c r="AF873" s="378"/>
      <c r="AG873" s="378"/>
      <c r="AH873" s="378"/>
      <c r="AI873" s="378"/>
      <c r="AJ873" s="378"/>
      <c r="AK873" s="378"/>
      <c r="AL873" s="378"/>
    </row>
    <row r="874" spans="2:38" s="9" customFormat="1">
      <c r="B874" s="7"/>
      <c r="E874" s="378"/>
      <c r="F874" s="378"/>
      <c r="G874" s="378"/>
      <c r="H874" s="378"/>
      <c r="I874" s="378"/>
      <c r="J874" s="378"/>
      <c r="K874" s="378"/>
      <c r="L874" s="378"/>
      <c r="M874" s="378"/>
      <c r="N874" s="378"/>
      <c r="O874" s="378"/>
      <c r="P874" s="378"/>
      <c r="Q874" s="378"/>
      <c r="R874" s="378"/>
      <c r="S874" s="377"/>
      <c r="T874" s="378"/>
      <c r="U874" s="378"/>
      <c r="V874" s="378"/>
      <c r="W874" s="378"/>
      <c r="X874" s="378"/>
      <c r="Y874" s="378"/>
      <c r="Z874" s="378"/>
      <c r="AA874" s="378"/>
      <c r="AB874" s="378"/>
      <c r="AC874" s="378"/>
      <c r="AD874" s="378"/>
      <c r="AE874" s="378"/>
      <c r="AF874" s="378"/>
      <c r="AG874" s="378"/>
      <c r="AH874" s="378"/>
      <c r="AI874" s="378"/>
      <c r="AJ874" s="378"/>
      <c r="AK874" s="378"/>
      <c r="AL874" s="378"/>
    </row>
    <row r="875" spans="2:38" s="9" customFormat="1">
      <c r="B875" s="7"/>
      <c r="E875" s="378"/>
      <c r="F875" s="378"/>
      <c r="G875" s="378"/>
      <c r="H875" s="378"/>
      <c r="I875" s="378"/>
      <c r="J875" s="378"/>
      <c r="K875" s="378"/>
      <c r="L875" s="378"/>
      <c r="M875" s="378"/>
      <c r="N875" s="378"/>
      <c r="O875" s="378"/>
      <c r="P875" s="378"/>
      <c r="Q875" s="378"/>
      <c r="R875" s="378"/>
      <c r="S875" s="377"/>
      <c r="T875" s="378"/>
      <c r="U875" s="378"/>
      <c r="V875" s="378"/>
      <c r="W875" s="378"/>
      <c r="X875" s="378"/>
      <c r="Y875" s="378"/>
      <c r="Z875" s="378"/>
      <c r="AA875" s="378"/>
      <c r="AB875" s="378"/>
      <c r="AC875" s="378"/>
      <c r="AD875" s="378"/>
      <c r="AE875" s="378"/>
      <c r="AF875" s="378"/>
      <c r="AG875" s="378"/>
      <c r="AH875" s="378"/>
      <c r="AI875" s="378"/>
      <c r="AJ875" s="378"/>
      <c r="AK875" s="378"/>
      <c r="AL875" s="378"/>
    </row>
    <row r="876" spans="2:38" s="9" customFormat="1">
      <c r="B876" s="7"/>
      <c r="E876" s="378"/>
      <c r="F876" s="378"/>
      <c r="G876" s="378"/>
      <c r="H876" s="378"/>
      <c r="I876" s="378"/>
      <c r="J876" s="378"/>
      <c r="K876" s="378"/>
      <c r="L876" s="378"/>
      <c r="M876" s="378"/>
      <c r="N876" s="378"/>
      <c r="O876" s="378"/>
      <c r="P876" s="378"/>
      <c r="Q876" s="378"/>
      <c r="R876" s="378"/>
      <c r="S876" s="377"/>
      <c r="T876" s="378"/>
      <c r="U876" s="378"/>
      <c r="V876" s="378"/>
      <c r="W876" s="378"/>
      <c r="X876" s="378"/>
      <c r="Y876" s="378"/>
      <c r="Z876" s="378"/>
      <c r="AA876" s="378"/>
      <c r="AB876" s="378"/>
      <c r="AC876" s="378"/>
      <c r="AD876" s="378"/>
      <c r="AE876" s="378"/>
      <c r="AF876" s="378"/>
      <c r="AG876" s="378"/>
      <c r="AH876" s="378"/>
      <c r="AI876" s="378"/>
      <c r="AJ876" s="378"/>
      <c r="AK876" s="378"/>
      <c r="AL876" s="378"/>
    </row>
    <row r="877" spans="2:38" s="9" customFormat="1">
      <c r="B877" s="7"/>
      <c r="E877" s="378"/>
      <c r="F877" s="378"/>
      <c r="G877" s="378"/>
      <c r="H877" s="378"/>
      <c r="I877" s="378"/>
      <c r="J877" s="378"/>
      <c r="K877" s="378"/>
      <c r="L877" s="378"/>
      <c r="M877" s="378"/>
      <c r="N877" s="378"/>
      <c r="O877" s="378"/>
      <c r="P877" s="378"/>
      <c r="Q877" s="378"/>
      <c r="R877" s="378"/>
      <c r="S877" s="377"/>
      <c r="T877" s="378"/>
      <c r="U877" s="378"/>
      <c r="V877" s="378"/>
      <c r="W877" s="378"/>
      <c r="X877" s="378"/>
      <c r="Y877" s="378"/>
      <c r="Z877" s="378"/>
      <c r="AA877" s="378"/>
      <c r="AB877" s="378"/>
      <c r="AC877" s="378"/>
      <c r="AD877" s="378"/>
      <c r="AE877" s="378"/>
      <c r="AF877" s="378"/>
      <c r="AG877" s="378"/>
      <c r="AH877" s="378"/>
      <c r="AI877" s="378"/>
      <c r="AJ877" s="378"/>
      <c r="AK877" s="378"/>
      <c r="AL877" s="378"/>
    </row>
    <row r="878" spans="2:38" s="9" customFormat="1">
      <c r="B878" s="7"/>
      <c r="E878" s="378"/>
      <c r="F878" s="378"/>
      <c r="G878" s="378"/>
      <c r="H878" s="378"/>
      <c r="I878" s="378"/>
      <c r="J878" s="378"/>
      <c r="K878" s="378"/>
      <c r="L878" s="378"/>
      <c r="M878" s="378"/>
      <c r="N878" s="378"/>
      <c r="O878" s="378"/>
      <c r="P878" s="378"/>
      <c r="Q878" s="378"/>
      <c r="R878" s="378"/>
      <c r="S878" s="377"/>
      <c r="T878" s="378"/>
      <c r="U878" s="378"/>
      <c r="V878" s="378"/>
      <c r="W878" s="378"/>
      <c r="X878" s="378"/>
      <c r="Y878" s="378"/>
      <c r="Z878" s="378"/>
      <c r="AA878" s="378"/>
      <c r="AB878" s="378"/>
      <c r="AC878" s="378"/>
      <c r="AD878" s="378"/>
      <c r="AE878" s="378"/>
      <c r="AF878" s="378"/>
      <c r="AG878" s="378"/>
      <c r="AH878" s="378"/>
      <c r="AI878" s="378"/>
      <c r="AJ878" s="378"/>
      <c r="AK878" s="378"/>
      <c r="AL878" s="378"/>
    </row>
    <row r="879" spans="2:38" s="9" customFormat="1">
      <c r="B879" s="7"/>
      <c r="E879" s="378"/>
      <c r="F879" s="378"/>
      <c r="G879" s="378"/>
      <c r="H879" s="378"/>
      <c r="I879" s="378"/>
      <c r="J879" s="378"/>
      <c r="K879" s="378"/>
      <c r="L879" s="378"/>
      <c r="M879" s="378"/>
      <c r="N879" s="378"/>
      <c r="O879" s="378"/>
      <c r="P879" s="378"/>
      <c r="Q879" s="378"/>
      <c r="R879" s="378"/>
      <c r="S879" s="377"/>
      <c r="T879" s="378"/>
      <c r="U879" s="378"/>
      <c r="V879" s="378"/>
      <c r="W879" s="378"/>
      <c r="X879" s="378"/>
      <c r="Y879" s="378"/>
      <c r="Z879" s="378"/>
      <c r="AA879" s="378"/>
      <c r="AB879" s="378"/>
      <c r="AC879" s="378"/>
      <c r="AD879" s="378"/>
      <c r="AE879" s="378"/>
      <c r="AF879" s="378"/>
      <c r="AG879" s="378"/>
      <c r="AH879" s="378"/>
      <c r="AI879" s="378"/>
      <c r="AJ879" s="378"/>
      <c r="AK879" s="378"/>
      <c r="AL879" s="378"/>
    </row>
    <row r="880" spans="2:38" s="9" customFormat="1">
      <c r="B880" s="7"/>
      <c r="E880" s="378"/>
      <c r="F880" s="378"/>
      <c r="G880" s="378"/>
      <c r="H880" s="378"/>
      <c r="I880" s="378"/>
      <c r="J880" s="378"/>
      <c r="K880" s="378"/>
      <c r="L880" s="378"/>
      <c r="M880" s="378"/>
      <c r="N880" s="378"/>
      <c r="O880" s="378"/>
      <c r="P880" s="378"/>
      <c r="Q880" s="378"/>
      <c r="R880" s="378"/>
      <c r="S880" s="377"/>
      <c r="T880" s="378"/>
      <c r="U880" s="378"/>
      <c r="V880" s="378"/>
      <c r="W880" s="378"/>
      <c r="X880" s="378"/>
      <c r="Y880" s="378"/>
      <c r="Z880" s="378"/>
      <c r="AA880" s="378"/>
      <c r="AB880" s="378"/>
      <c r="AC880" s="378"/>
      <c r="AD880" s="378"/>
      <c r="AE880" s="378"/>
      <c r="AF880" s="378"/>
      <c r="AG880" s="378"/>
      <c r="AH880" s="378"/>
      <c r="AI880" s="378"/>
      <c r="AJ880" s="378"/>
      <c r="AK880" s="378"/>
      <c r="AL880" s="378"/>
    </row>
    <row r="881" spans="2:38" s="9" customFormat="1">
      <c r="B881" s="7"/>
      <c r="E881" s="378"/>
      <c r="F881" s="378"/>
      <c r="G881" s="378"/>
      <c r="H881" s="378"/>
      <c r="I881" s="378"/>
      <c r="J881" s="378"/>
      <c r="K881" s="378"/>
      <c r="L881" s="378"/>
      <c r="M881" s="378"/>
      <c r="N881" s="378"/>
      <c r="O881" s="378"/>
      <c r="P881" s="378"/>
      <c r="Q881" s="378"/>
      <c r="R881" s="378"/>
      <c r="S881" s="377"/>
      <c r="T881" s="378"/>
      <c r="U881" s="378"/>
      <c r="V881" s="378"/>
      <c r="W881" s="378"/>
      <c r="X881" s="378"/>
      <c r="Y881" s="378"/>
      <c r="Z881" s="378"/>
      <c r="AA881" s="378"/>
      <c r="AB881" s="378"/>
      <c r="AC881" s="378"/>
      <c r="AD881" s="378"/>
      <c r="AE881" s="378"/>
      <c r="AF881" s="378"/>
      <c r="AG881" s="378"/>
      <c r="AH881" s="378"/>
      <c r="AI881" s="378"/>
      <c r="AJ881" s="378"/>
      <c r="AK881" s="378"/>
      <c r="AL881" s="378"/>
    </row>
    <row r="882" spans="2:38" s="9" customFormat="1">
      <c r="B882" s="7"/>
      <c r="E882" s="378"/>
      <c r="F882" s="378"/>
      <c r="G882" s="378"/>
      <c r="H882" s="378"/>
      <c r="I882" s="378"/>
      <c r="J882" s="378"/>
      <c r="K882" s="378"/>
      <c r="L882" s="378"/>
      <c r="M882" s="378"/>
      <c r="N882" s="378"/>
      <c r="O882" s="378"/>
      <c r="P882" s="378"/>
      <c r="Q882" s="378"/>
      <c r="R882" s="378"/>
      <c r="S882" s="377"/>
      <c r="T882" s="378"/>
      <c r="U882" s="378"/>
      <c r="V882" s="378"/>
      <c r="W882" s="378"/>
      <c r="X882" s="378"/>
      <c r="Y882" s="378"/>
      <c r="Z882" s="378"/>
      <c r="AA882" s="378"/>
      <c r="AB882" s="378"/>
      <c r="AC882" s="378"/>
      <c r="AD882" s="378"/>
      <c r="AE882" s="378"/>
      <c r="AF882" s="378"/>
      <c r="AG882" s="378"/>
      <c r="AH882" s="378"/>
      <c r="AI882" s="378"/>
      <c r="AJ882" s="378"/>
      <c r="AK882" s="378"/>
      <c r="AL882" s="378"/>
    </row>
    <row r="883" spans="2:38" s="9" customFormat="1">
      <c r="B883" s="7"/>
      <c r="E883" s="378"/>
      <c r="F883" s="378"/>
      <c r="G883" s="378"/>
      <c r="H883" s="378"/>
      <c r="I883" s="378"/>
      <c r="J883" s="378"/>
      <c r="K883" s="378"/>
      <c r="L883" s="378"/>
      <c r="M883" s="378"/>
      <c r="N883" s="378"/>
      <c r="O883" s="378"/>
      <c r="P883" s="378"/>
      <c r="Q883" s="378"/>
      <c r="R883" s="378"/>
      <c r="S883" s="377"/>
      <c r="T883" s="378"/>
      <c r="U883" s="378"/>
      <c r="V883" s="378"/>
      <c r="W883" s="378"/>
      <c r="X883" s="378"/>
      <c r="Y883" s="378"/>
      <c r="Z883" s="378"/>
      <c r="AA883" s="378"/>
      <c r="AB883" s="378"/>
      <c r="AC883" s="378"/>
      <c r="AD883" s="378"/>
      <c r="AE883" s="378"/>
      <c r="AF883" s="378"/>
      <c r="AG883" s="378"/>
      <c r="AH883" s="378"/>
      <c r="AI883" s="378"/>
      <c r="AJ883" s="378"/>
      <c r="AK883" s="378"/>
      <c r="AL883" s="378"/>
    </row>
    <row r="884" spans="2:38" s="9" customFormat="1">
      <c r="B884" s="7"/>
      <c r="E884" s="378"/>
      <c r="F884" s="378"/>
      <c r="G884" s="378"/>
      <c r="H884" s="378"/>
      <c r="I884" s="378"/>
      <c r="J884" s="378"/>
      <c r="K884" s="378"/>
      <c r="L884" s="378"/>
      <c r="M884" s="378"/>
      <c r="N884" s="378"/>
      <c r="O884" s="378"/>
      <c r="P884" s="378"/>
      <c r="Q884" s="378"/>
      <c r="R884" s="378"/>
      <c r="S884" s="377"/>
      <c r="T884" s="378"/>
      <c r="U884" s="378"/>
      <c r="V884" s="378"/>
      <c r="W884" s="378"/>
      <c r="X884" s="378"/>
      <c r="Y884" s="378"/>
      <c r="Z884" s="378"/>
      <c r="AA884" s="378"/>
      <c r="AB884" s="378"/>
      <c r="AC884" s="378"/>
      <c r="AD884" s="378"/>
      <c r="AE884" s="378"/>
      <c r="AF884" s="378"/>
      <c r="AG884" s="378"/>
      <c r="AH884" s="378"/>
      <c r="AI884" s="378"/>
      <c r="AJ884" s="378"/>
      <c r="AK884" s="378"/>
      <c r="AL884" s="378"/>
    </row>
    <row r="885" spans="2:38" s="9" customFormat="1">
      <c r="B885" s="7"/>
      <c r="E885" s="378"/>
      <c r="F885" s="378"/>
      <c r="G885" s="378"/>
      <c r="H885" s="378"/>
      <c r="I885" s="378"/>
      <c r="J885" s="378"/>
      <c r="K885" s="378"/>
      <c r="L885" s="378"/>
      <c r="M885" s="378"/>
      <c r="N885" s="378"/>
      <c r="O885" s="378"/>
      <c r="P885" s="378"/>
      <c r="Q885" s="378"/>
      <c r="R885" s="378"/>
      <c r="S885" s="377"/>
      <c r="T885" s="378"/>
      <c r="U885" s="378"/>
      <c r="V885" s="378"/>
      <c r="W885" s="378"/>
      <c r="X885" s="378"/>
      <c r="Y885" s="378"/>
      <c r="Z885" s="378"/>
      <c r="AA885" s="378"/>
      <c r="AB885" s="378"/>
      <c r="AC885" s="378"/>
      <c r="AD885" s="378"/>
      <c r="AE885" s="378"/>
      <c r="AF885" s="378"/>
      <c r="AG885" s="378"/>
      <c r="AH885" s="378"/>
      <c r="AI885" s="378"/>
      <c r="AJ885" s="378"/>
      <c r="AK885" s="378"/>
      <c r="AL885" s="378"/>
    </row>
    <row r="886" spans="2:38" s="9" customFormat="1">
      <c r="B886" s="7"/>
      <c r="E886" s="378"/>
      <c r="F886" s="378"/>
      <c r="G886" s="378"/>
      <c r="H886" s="378"/>
      <c r="I886" s="378"/>
      <c r="J886" s="378"/>
      <c r="K886" s="378"/>
      <c r="L886" s="378"/>
      <c r="M886" s="378"/>
      <c r="N886" s="378"/>
      <c r="O886" s="378"/>
      <c r="P886" s="378"/>
      <c r="Q886" s="378"/>
      <c r="R886" s="378"/>
      <c r="S886" s="377"/>
      <c r="T886" s="378"/>
      <c r="U886" s="378"/>
      <c r="V886" s="378"/>
      <c r="W886" s="378"/>
      <c r="X886" s="378"/>
      <c r="Y886" s="378"/>
      <c r="Z886" s="378"/>
      <c r="AA886" s="378"/>
      <c r="AB886" s="378"/>
      <c r="AC886" s="378"/>
      <c r="AD886" s="378"/>
      <c r="AE886" s="378"/>
      <c r="AF886" s="378"/>
      <c r="AG886" s="378"/>
      <c r="AH886" s="378"/>
      <c r="AI886" s="378"/>
      <c r="AJ886" s="378"/>
      <c r="AK886" s="378"/>
      <c r="AL886" s="378"/>
    </row>
    <row r="887" spans="2:38" s="9" customFormat="1">
      <c r="B887" s="7"/>
      <c r="E887" s="378"/>
      <c r="F887" s="378"/>
      <c r="G887" s="378"/>
      <c r="H887" s="378"/>
      <c r="I887" s="378"/>
      <c r="J887" s="378"/>
      <c r="K887" s="378"/>
      <c r="L887" s="378"/>
      <c r="M887" s="378"/>
      <c r="N887" s="378"/>
      <c r="O887" s="378"/>
      <c r="P887" s="378"/>
      <c r="Q887" s="378"/>
      <c r="R887" s="378"/>
      <c r="S887" s="377"/>
      <c r="T887" s="378"/>
      <c r="U887" s="378"/>
      <c r="V887" s="378"/>
      <c r="W887" s="378"/>
      <c r="X887" s="378"/>
      <c r="Y887" s="378"/>
      <c r="Z887" s="378"/>
      <c r="AA887" s="378"/>
      <c r="AB887" s="378"/>
      <c r="AC887" s="378"/>
      <c r="AD887" s="378"/>
      <c r="AE887" s="378"/>
      <c r="AF887" s="378"/>
      <c r="AG887" s="378"/>
      <c r="AH887" s="378"/>
      <c r="AI887" s="378"/>
      <c r="AJ887" s="378"/>
      <c r="AK887" s="378"/>
      <c r="AL887" s="378"/>
    </row>
    <row r="888" spans="2:38" s="9" customFormat="1">
      <c r="B888" s="7"/>
      <c r="E888" s="378"/>
      <c r="F888" s="378"/>
      <c r="G888" s="378"/>
      <c r="H888" s="378"/>
      <c r="I888" s="378"/>
      <c r="J888" s="378"/>
      <c r="K888" s="378"/>
      <c r="L888" s="378"/>
      <c r="M888" s="378"/>
      <c r="N888" s="378"/>
      <c r="O888" s="378"/>
      <c r="P888" s="378"/>
      <c r="Q888" s="378"/>
      <c r="R888" s="378"/>
      <c r="S888" s="377"/>
      <c r="T888" s="378"/>
      <c r="U888" s="378"/>
      <c r="V888" s="378"/>
      <c r="W888" s="378"/>
      <c r="X888" s="378"/>
      <c r="Y888" s="378"/>
      <c r="Z888" s="378"/>
      <c r="AA888" s="378"/>
      <c r="AB888" s="378"/>
      <c r="AC888" s="378"/>
      <c r="AD888" s="378"/>
      <c r="AE888" s="378"/>
      <c r="AF888" s="378"/>
      <c r="AG888" s="378"/>
      <c r="AH888" s="378"/>
      <c r="AI888" s="378"/>
      <c r="AJ888" s="378"/>
      <c r="AK888" s="378"/>
      <c r="AL888" s="378"/>
    </row>
    <row r="889" spans="2:38" s="9" customFormat="1">
      <c r="B889" s="7"/>
      <c r="E889" s="378"/>
      <c r="F889" s="378"/>
      <c r="G889" s="378"/>
      <c r="H889" s="378"/>
      <c r="I889" s="378"/>
      <c r="J889" s="378"/>
      <c r="K889" s="378"/>
      <c r="L889" s="378"/>
      <c r="M889" s="378"/>
      <c r="N889" s="378"/>
      <c r="O889" s="378"/>
      <c r="P889" s="378"/>
      <c r="Q889" s="378"/>
      <c r="R889" s="378"/>
      <c r="S889" s="377"/>
      <c r="T889" s="378"/>
      <c r="U889" s="378"/>
      <c r="V889" s="378"/>
      <c r="W889" s="378"/>
      <c r="X889" s="378"/>
      <c r="Y889" s="378"/>
      <c r="Z889" s="378"/>
      <c r="AA889" s="378"/>
      <c r="AB889" s="378"/>
      <c r="AC889" s="378"/>
      <c r="AD889" s="378"/>
      <c r="AE889" s="378"/>
      <c r="AF889" s="378"/>
      <c r="AG889" s="378"/>
      <c r="AH889" s="378"/>
      <c r="AI889" s="378"/>
      <c r="AJ889" s="378"/>
      <c r="AK889" s="378"/>
      <c r="AL889" s="378"/>
    </row>
    <row r="890" spans="2:38" s="9" customFormat="1">
      <c r="B890" s="7"/>
      <c r="E890" s="378"/>
      <c r="F890" s="378"/>
      <c r="G890" s="378"/>
      <c r="H890" s="378"/>
      <c r="I890" s="378"/>
      <c r="J890" s="378"/>
      <c r="K890" s="378"/>
      <c r="L890" s="378"/>
      <c r="M890" s="378"/>
      <c r="N890" s="378"/>
      <c r="O890" s="378"/>
      <c r="P890" s="378"/>
      <c r="Q890" s="378"/>
      <c r="R890" s="378"/>
      <c r="S890" s="377"/>
      <c r="T890" s="378"/>
      <c r="U890" s="378"/>
      <c r="V890" s="378"/>
      <c r="W890" s="378"/>
      <c r="X890" s="378"/>
      <c r="Y890" s="378"/>
      <c r="Z890" s="378"/>
      <c r="AA890" s="378"/>
      <c r="AB890" s="378"/>
      <c r="AC890" s="378"/>
      <c r="AD890" s="378"/>
      <c r="AE890" s="378"/>
      <c r="AF890" s="378"/>
      <c r="AG890" s="378"/>
      <c r="AH890" s="378"/>
      <c r="AI890" s="378"/>
      <c r="AJ890" s="378"/>
      <c r="AK890" s="378"/>
      <c r="AL890" s="378"/>
    </row>
    <row r="891" spans="2:38" s="9" customFormat="1">
      <c r="B891" s="7"/>
      <c r="E891" s="378"/>
      <c r="F891" s="378"/>
      <c r="G891" s="378"/>
      <c r="H891" s="378"/>
      <c r="I891" s="378"/>
      <c r="J891" s="378"/>
      <c r="K891" s="378"/>
      <c r="L891" s="378"/>
      <c r="M891" s="378"/>
      <c r="N891" s="378"/>
      <c r="O891" s="378"/>
      <c r="P891" s="378"/>
      <c r="Q891" s="378"/>
      <c r="R891" s="378"/>
      <c r="S891" s="377"/>
      <c r="T891" s="378"/>
      <c r="U891" s="378"/>
      <c r="V891" s="378"/>
      <c r="W891" s="378"/>
      <c r="X891" s="378"/>
      <c r="Y891" s="378"/>
      <c r="Z891" s="378"/>
      <c r="AA891" s="378"/>
      <c r="AB891" s="378"/>
      <c r="AC891" s="378"/>
      <c r="AD891" s="378"/>
      <c r="AE891" s="378"/>
      <c r="AF891" s="378"/>
      <c r="AG891" s="378"/>
      <c r="AH891" s="378"/>
      <c r="AI891" s="378"/>
      <c r="AJ891" s="378"/>
      <c r="AK891" s="378"/>
      <c r="AL891" s="378"/>
    </row>
    <row r="892" spans="2:38" s="9" customFormat="1">
      <c r="B892" s="7"/>
      <c r="E892" s="378"/>
      <c r="F892" s="378"/>
      <c r="G892" s="378"/>
      <c r="H892" s="378"/>
      <c r="I892" s="378"/>
      <c r="J892" s="378"/>
      <c r="K892" s="378"/>
      <c r="L892" s="378"/>
      <c r="M892" s="378"/>
      <c r="N892" s="378"/>
      <c r="O892" s="378"/>
      <c r="P892" s="378"/>
      <c r="Q892" s="378"/>
      <c r="R892" s="378"/>
      <c r="S892" s="377"/>
      <c r="T892" s="378"/>
      <c r="U892" s="378"/>
      <c r="V892" s="378"/>
      <c r="W892" s="378"/>
      <c r="X892" s="378"/>
      <c r="Y892" s="378"/>
      <c r="Z892" s="378"/>
      <c r="AA892" s="378"/>
      <c r="AB892" s="378"/>
      <c r="AC892" s="378"/>
      <c r="AD892" s="378"/>
      <c r="AE892" s="378"/>
      <c r="AF892" s="378"/>
      <c r="AG892" s="378"/>
      <c r="AH892" s="378"/>
      <c r="AI892" s="378"/>
      <c r="AJ892" s="378"/>
      <c r="AK892" s="378"/>
      <c r="AL892" s="378"/>
    </row>
    <row r="893" spans="2:38" s="9" customFormat="1">
      <c r="B893" s="7"/>
      <c r="E893" s="378"/>
      <c r="F893" s="378"/>
      <c r="G893" s="378"/>
      <c r="H893" s="378"/>
      <c r="I893" s="378"/>
      <c r="J893" s="378"/>
      <c r="K893" s="378"/>
      <c r="L893" s="378"/>
      <c r="M893" s="378"/>
      <c r="N893" s="378"/>
      <c r="O893" s="378"/>
      <c r="P893" s="378"/>
      <c r="Q893" s="378"/>
      <c r="R893" s="378"/>
      <c r="S893" s="377"/>
      <c r="T893" s="378"/>
      <c r="U893" s="378"/>
      <c r="V893" s="378"/>
      <c r="W893" s="378"/>
      <c r="X893" s="378"/>
      <c r="Y893" s="378"/>
      <c r="Z893" s="378"/>
      <c r="AA893" s="378"/>
      <c r="AB893" s="378"/>
      <c r="AC893" s="378"/>
      <c r="AD893" s="378"/>
      <c r="AE893" s="378"/>
      <c r="AF893" s="378"/>
      <c r="AG893" s="378"/>
      <c r="AH893" s="378"/>
      <c r="AI893" s="378"/>
      <c r="AJ893" s="378"/>
      <c r="AK893" s="378"/>
      <c r="AL893" s="378"/>
    </row>
    <row r="894" spans="2:38" s="9" customFormat="1">
      <c r="B894" s="7"/>
      <c r="E894" s="378"/>
      <c r="F894" s="378"/>
      <c r="G894" s="378"/>
      <c r="H894" s="378"/>
      <c r="I894" s="378"/>
      <c r="J894" s="378"/>
      <c r="K894" s="378"/>
      <c r="L894" s="378"/>
      <c r="M894" s="378"/>
      <c r="N894" s="378"/>
      <c r="O894" s="378"/>
      <c r="P894" s="378"/>
      <c r="Q894" s="378"/>
      <c r="R894" s="378"/>
      <c r="S894" s="377"/>
      <c r="T894" s="378"/>
      <c r="U894" s="378"/>
      <c r="V894" s="378"/>
      <c r="W894" s="378"/>
      <c r="X894" s="378"/>
      <c r="Y894" s="378"/>
      <c r="Z894" s="378"/>
      <c r="AA894" s="378"/>
      <c r="AB894" s="378"/>
      <c r="AC894" s="378"/>
      <c r="AD894" s="378"/>
      <c r="AE894" s="378"/>
      <c r="AF894" s="378"/>
      <c r="AG894" s="378"/>
      <c r="AH894" s="378"/>
      <c r="AI894" s="378"/>
      <c r="AJ894" s="378"/>
      <c r="AK894" s="378"/>
      <c r="AL894" s="378"/>
    </row>
    <row r="895" spans="2:38" s="9" customFormat="1">
      <c r="B895" s="7"/>
      <c r="E895" s="378"/>
      <c r="F895" s="378"/>
      <c r="G895" s="378"/>
      <c r="H895" s="378"/>
      <c r="I895" s="378"/>
      <c r="J895" s="378"/>
      <c r="K895" s="378"/>
      <c r="L895" s="378"/>
      <c r="M895" s="378"/>
      <c r="N895" s="378"/>
      <c r="O895" s="378"/>
      <c r="P895" s="378"/>
      <c r="Q895" s="378"/>
      <c r="R895" s="378"/>
      <c r="S895" s="377"/>
      <c r="T895" s="378"/>
      <c r="U895" s="378"/>
      <c r="V895" s="378"/>
      <c r="W895" s="378"/>
      <c r="X895" s="378"/>
      <c r="Y895" s="378"/>
      <c r="Z895" s="378"/>
      <c r="AA895" s="378"/>
      <c r="AB895" s="378"/>
      <c r="AC895" s="378"/>
      <c r="AD895" s="378"/>
      <c r="AE895" s="378"/>
      <c r="AF895" s="378"/>
      <c r="AG895" s="378"/>
      <c r="AH895" s="378"/>
      <c r="AI895" s="378"/>
      <c r="AJ895" s="378"/>
      <c r="AK895" s="378"/>
      <c r="AL895" s="378"/>
    </row>
    <row r="896" spans="2:38" s="9" customFormat="1">
      <c r="B896" s="7"/>
      <c r="E896" s="378"/>
      <c r="F896" s="378"/>
      <c r="G896" s="378"/>
      <c r="H896" s="378"/>
      <c r="I896" s="378"/>
      <c r="J896" s="378"/>
      <c r="K896" s="378"/>
      <c r="L896" s="378"/>
      <c r="M896" s="378"/>
      <c r="N896" s="378"/>
      <c r="O896" s="378"/>
      <c r="P896" s="378"/>
      <c r="Q896" s="378"/>
      <c r="R896" s="378"/>
      <c r="S896" s="377"/>
      <c r="T896" s="378"/>
      <c r="U896" s="378"/>
      <c r="V896" s="378"/>
      <c r="W896" s="378"/>
      <c r="X896" s="378"/>
      <c r="Y896" s="378"/>
      <c r="Z896" s="378"/>
      <c r="AA896" s="378"/>
      <c r="AB896" s="378"/>
      <c r="AC896" s="378"/>
      <c r="AD896" s="378"/>
      <c r="AE896" s="378"/>
      <c r="AF896" s="378"/>
      <c r="AG896" s="378"/>
      <c r="AH896" s="378"/>
      <c r="AI896" s="378"/>
      <c r="AJ896" s="378"/>
      <c r="AK896" s="378"/>
      <c r="AL896" s="378"/>
    </row>
    <row r="897" spans="2:38" s="9" customFormat="1">
      <c r="B897" s="7"/>
      <c r="E897" s="378"/>
      <c r="F897" s="378"/>
      <c r="G897" s="378"/>
      <c r="H897" s="378"/>
      <c r="I897" s="378"/>
      <c r="J897" s="378"/>
      <c r="K897" s="378"/>
      <c r="L897" s="378"/>
      <c r="M897" s="378"/>
      <c r="N897" s="378"/>
      <c r="O897" s="378"/>
      <c r="P897" s="378"/>
      <c r="Q897" s="378"/>
      <c r="R897" s="378"/>
      <c r="S897" s="377"/>
      <c r="T897" s="378"/>
      <c r="U897" s="378"/>
      <c r="V897" s="378"/>
      <c r="W897" s="378"/>
      <c r="X897" s="378"/>
      <c r="Y897" s="378"/>
      <c r="Z897" s="378"/>
      <c r="AA897" s="378"/>
      <c r="AB897" s="378"/>
      <c r="AC897" s="378"/>
      <c r="AD897" s="378"/>
      <c r="AE897" s="378"/>
      <c r="AF897" s="378"/>
      <c r="AG897" s="378"/>
      <c r="AH897" s="378"/>
      <c r="AI897" s="378"/>
      <c r="AJ897" s="378"/>
      <c r="AK897" s="378"/>
      <c r="AL897" s="378"/>
    </row>
    <row r="898" spans="2:38" s="9" customFormat="1">
      <c r="B898" s="7"/>
      <c r="E898" s="378"/>
      <c r="F898" s="378"/>
      <c r="G898" s="378"/>
      <c r="H898" s="378"/>
      <c r="I898" s="378"/>
      <c r="J898" s="378"/>
      <c r="K898" s="378"/>
      <c r="L898" s="378"/>
      <c r="M898" s="378"/>
      <c r="N898" s="378"/>
      <c r="O898" s="378"/>
      <c r="P898" s="378"/>
      <c r="Q898" s="378"/>
      <c r="R898" s="378"/>
      <c r="S898" s="377"/>
      <c r="T898" s="378"/>
      <c r="U898" s="378"/>
      <c r="V898" s="378"/>
      <c r="W898" s="378"/>
      <c r="X898" s="378"/>
      <c r="Y898" s="378"/>
      <c r="Z898" s="378"/>
      <c r="AA898" s="378"/>
      <c r="AB898" s="378"/>
      <c r="AC898" s="378"/>
      <c r="AD898" s="378"/>
      <c r="AE898" s="378"/>
      <c r="AF898" s="378"/>
      <c r="AG898" s="378"/>
      <c r="AH898" s="378"/>
      <c r="AI898" s="378"/>
      <c r="AJ898" s="378"/>
      <c r="AK898" s="378"/>
      <c r="AL898" s="378"/>
    </row>
    <row r="899" spans="2:38" s="9" customFormat="1">
      <c r="B899" s="7"/>
      <c r="E899" s="378"/>
      <c r="F899" s="378"/>
      <c r="G899" s="378"/>
      <c r="H899" s="378"/>
      <c r="I899" s="378"/>
      <c r="J899" s="378"/>
      <c r="K899" s="378"/>
      <c r="L899" s="378"/>
      <c r="M899" s="378"/>
      <c r="N899" s="378"/>
      <c r="O899" s="378"/>
      <c r="P899" s="378"/>
      <c r="Q899" s="378"/>
      <c r="R899" s="378"/>
      <c r="S899" s="377"/>
      <c r="T899" s="378"/>
      <c r="U899" s="378"/>
      <c r="V899" s="378"/>
      <c r="W899" s="378"/>
      <c r="X899" s="378"/>
      <c r="Y899" s="378"/>
      <c r="Z899" s="378"/>
      <c r="AA899" s="378"/>
      <c r="AB899" s="378"/>
      <c r="AC899" s="378"/>
      <c r="AD899" s="378"/>
      <c r="AE899" s="378"/>
      <c r="AF899" s="378"/>
      <c r="AG899" s="378"/>
      <c r="AH899" s="378"/>
      <c r="AI899" s="378"/>
      <c r="AJ899" s="378"/>
      <c r="AK899" s="378"/>
      <c r="AL899" s="378"/>
    </row>
    <row r="900" spans="2:38" s="9" customFormat="1">
      <c r="B900" s="7"/>
      <c r="E900" s="378"/>
      <c r="F900" s="378"/>
      <c r="G900" s="378"/>
      <c r="H900" s="378"/>
      <c r="I900" s="378"/>
      <c r="J900" s="378"/>
      <c r="K900" s="378"/>
      <c r="L900" s="378"/>
      <c r="M900" s="378"/>
      <c r="N900" s="378"/>
      <c r="O900" s="378"/>
      <c r="P900" s="378"/>
      <c r="Q900" s="378"/>
      <c r="R900" s="378"/>
      <c r="S900" s="377"/>
      <c r="T900" s="378"/>
      <c r="U900" s="378"/>
      <c r="V900" s="378"/>
      <c r="W900" s="378"/>
      <c r="X900" s="378"/>
      <c r="Y900" s="378"/>
      <c r="Z900" s="378"/>
      <c r="AA900" s="378"/>
      <c r="AB900" s="378"/>
      <c r="AC900" s="378"/>
      <c r="AD900" s="378"/>
      <c r="AE900" s="378"/>
      <c r="AF900" s="378"/>
      <c r="AG900" s="378"/>
      <c r="AH900" s="378"/>
      <c r="AI900" s="378"/>
      <c r="AJ900" s="378"/>
      <c r="AK900" s="378"/>
      <c r="AL900" s="378"/>
    </row>
    <row r="901" spans="2:38" s="9" customFormat="1">
      <c r="B901" s="7"/>
      <c r="E901" s="378"/>
      <c r="F901" s="378"/>
      <c r="G901" s="378"/>
      <c r="H901" s="378"/>
      <c r="I901" s="378"/>
      <c r="J901" s="378"/>
      <c r="K901" s="378"/>
      <c r="L901" s="378"/>
      <c r="M901" s="378"/>
      <c r="N901" s="378"/>
      <c r="O901" s="378"/>
      <c r="P901" s="378"/>
      <c r="Q901" s="378"/>
      <c r="R901" s="378"/>
      <c r="S901" s="377"/>
      <c r="T901" s="378"/>
      <c r="U901" s="378"/>
      <c r="V901" s="378"/>
      <c r="W901" s="378"/>
      <c r="X901" s="378"/>
      <c r="Y901" s="378"/>
      <c r="Z901" s="378"/>
      <c r="AA901" s="378"/>
      <c r="AB901" s="378"/>
      <c r="AC901" s="378"/>
      <c r="AD901" s="378"/>
      <c r="AE901" s="378"/>
      <c r="AF901" s="378"/>
      <c r="AG901" s="378"/>
      <c r="AH901" s="378"/>
      <c r="AI901" s="378"/>
      <c r="AJ901" s="378"/>
      <c r="AK901" s="378"/>
      <c r="AL901" s="378"/>
    </row>
    <row r="902" spans="2:38" s="9" customFormat="1">
      <c r="B902" s="7"/>
      <c r="E902" s="378"/>
      <c r="F902" s="378"/>
      <c r="G902" s="378"/>
      <c r="H902" s="378"/>
      <c r="I902" s="378"/>
      <c r="J902" s="378"/>
      <c r="K902" s="378"/>
      <c r="L902" s="378"/>
      <c r="M902" s="378"/>
      <c r="N902" s="378"/>
      <c r="O902" s="378"/>
      <c r="P902" s="378"/>
      <c r="Q902" s="378"/>
      <c r="R902" s="378"/>
      <c r="S902" s="377"/>
      <c r="T902" s="378"/>
      <c r="U902" s="378"/>
      <c r="V902" s="378"/>
      <c r="W902" s="378"/>
      <c r="X902" s="378"/>
      <c r="Y902" s="378"/>
      <c r="Z902" s="378"/>
      <c r="AA902" s="378"/>
      <c r="AB902" s="378"/>
      <c r="AC902" s="378"/>
      <c r="AD902" s="378"/>
      <c r="AE902" s="378"/>
      <c r="AF902" s="378"/>
      <c r="AG902" s="378"/>
      <c r="AH902" s="378"/>
      <c r="AI902" s="378"/>
      <c r="AJ902" s="378"/>
      <c r="AK902" s="378"/>
      <c r="AL902" s="378"/>
    </row>
    <row r="903" spans="2:38" s="9" customFormat="1">
      <c r="B903" s="7"/>
      <c r="E903" s="378"/>
      <c r="F903" s="378"/>
      <c r="G903" s="378"/>
      <c r="H903" s="378"/>
      <c r="I903" s="378"/>
      <c r="J903" s="378"/>
      <c r="K903" s="378"/>
      <c r="L903" s="378"/>
      <c r="M903" s="378"/>
      <c r="N903" s="378"/>
      <c r="O903" s="378"/>
      <c r="P903" s="378"/>
      <c r="Q903" s="378"/>
      <c r="R903" s="378"/>
      <c r="S903" s="377"/>
      <c r="T903" s="378"/>
      <c r="U903" s="378"/>
      <c r="V903" s="378"/>
      <c r="W903" s="378"/>
      <c r="X903" s="378"/>
      <c r="Y903" s="378"/>
      <c r="Z903" s="378"/>
      <c r="AA903" s="378"/>
      <c r="AB903" s="378"/>
      <c r="AC903" s="378"/>
      <c r="AD903" s="378"/>
      <c r="AE903" s="378"/>
      <c r="AF903" s="378"/>
      <c r="AG903" s="378"/>
      <c r="AH903" s="378"/>
      <c r="AI903" s="378"/>
      <c r="AJ903" s="378"/>
      <c r="AK903" s="378"/>
      <c r="AL903" s="378"/>
    </row>
    <row r="904" spans="2:38" s="9" customFormat="1">
      <c r="B904" s="7"/>
      <c r="E904" s="378"/>
      <c r="F904" s="378"/>
      <c r="G904" s="378"/>
      <c r="H904" s="378"/>
      <c r="I904" s="378"/>
      <c r="J904" s="378"/>
      <c r="K904" s="378"/>
      <c r="L904" s="378"/>
      <c r="M904" s="378"/>
      <c r="N904" s="378"/>
      <c r="O904" s="378"/>
      <c r="P904" s="378"/>
      <c r="Q904" s="378"/>
      <c r="R904" s="378"/>
      <c r="S904" s="377"/>
      <c r="T904" s="378"/>
      <c r="U904" s="378"/>
      <c r="V904" s="378"/>
      <c r="W904" s="378"/>
      <c r="X904" s="378"/>
      <c r="Y904" s="378"/>
      <c r="Z904" s="378"/>
      <c r="AA904" s="378"/>
      <c r="AB904" s="378"/>
      <c r="AC904" s="378"/>
      <c r="AD904" s="378"/>
      <c r="AE904" s="378"/>
      <c r="AF904" s="378"/>
      <c r="AG904" s="378"/>
      <c r="AH904" s="378"/>
      <c r="AI904" s="378"/>
      <c r="AJ904" s="378"/>
      <c r="AK904" s="378"/>
      <c r="AL904" s="378"/>
    </row>
    <row r="905" spans="2:38" s="9" customFormat="1">
      <c r="B905" s="7"/>
      <c r="E905" s="378"/>
      <c r="F905" s="378"/>
      <c r="G905" s="378"/>
      <c r="H905" s="378"/>
      <c r="I905" s="378"/>
      <c r="J905" s="378"/>
      <c r="K905" s="378"/>
      <c r="L905" s="378"/>
      <c r="M905" s="378"/>
      <c r="N905" s="378"/>
      <c r="O905" s="378"/>
      <c r="P905" s="378"/>
      <c r="Q905" s="378"/>
      <c r="R905" s="378"/>
      <c r="S905" s="377"/>
      <c r="T905" s="378"/>
      <c r="U905" s="378"/>
      <c r="V905" s="378"/>
      <c r="W905" s="378"/>
      <c r="X905" s="378"/>
      <c r="Y905" s="378"/>
      <c r="Z905" s="378"/>
      <c r="AA905" s="378"/>
      <c r="AB905" s="378"/>
      <c r="AC905" s="378"/>
      <c r="AD905" s="378"/>
      <c r="AE905" s="378"/>
      <c r="AF905" s="378"/>
      <c r="AG905" s="378"/>
      <c r="AH905" s="378"/>
      <c r="AI905" s="378"/>
      <c r="AJ905" s="378"/>
      <c r="AK905" s="378"/>
      <c r="AL905" s="378"/>
    </row>
    <row r="906" spans="2:38" s="9" customFormat="1">
      <c r="B906" s="7"/>
      <c r="E906" s="378"/>
      <c r="F906" s="378"/>
      <c r="G906" s="378"/>
      <c r="H906" s="378"/>
      <c r="I906" s="378"/>
      <c r="J906" s="378"/>
      <c r="K906" s="378"/>
      <c r="L906" s="378"/>
      <c r="M906" s="378"/>
      <c r="N906" s="378"/>
      <c r="O906" s="378"/>
      <c r="P906" s="378"/>
      <c r="Q906" s="378"/>
      <c r="R906" s="378"/>
      <c r="S906" s="377"/>
      <c r="T906" s="378"/>
      <c r="U906" s="378"/>
      <c r="V906" s="378"/>
      <c r="W906" s="378"/>
      <c r="X906" s="378"/>
      <c r="Y906" s="378"/>
      <c r="Z906" s="378"/>
      <c r="AA906" s="378"/>
      <c r="AB906" s="378"/>
      <c r="AC906" s="378"/>
      <c r="AD906" s="378"/>
      <c r="AE906" s="378"/>
      <c r="AF906" s="378"/>
      <c r="AG906" s="378"/>
      <c r="AH906" s="378"/>
      <c r="AI906" s="378"/>
      <c r="AJ906" s="378"/>
      <c r="AK906" s="378"/>
      <c r="AL906" s="378"/>
    </row>
    <row r="907" spans="2:38" s="9" customFormat="1">
      <c r="B907" s="7"/>
      <c r="E907" s="378"/>
      <c r="F907" s="378"/>
      <c r="G907" s="378"/>
      <c r="H907" s="378"/>
      <c r="I907" s="378"/>
      <c r="J907" s="378"/>
      <c r="K907" s="378"/>
      <c r="L907" s="378"/>
      <c r="M907" s="378"/>
      <c r="N907" s="378"/>
      <c r="O907" s="378"/>
      <c r="P907" s="378"/>
      <c r="Q907" s="378"/>
      <c r="R907" s="378"/>
      <c r="S907" s="377"/>
      <c r="T907" s="378"/>
      <c r="U907" s="378"/>
      <c r="V907" s="378"/>
      <c r="W907" s="378"/>
      <c r="X907" s="378"/>
      <c r="Y907" s="378"/>
      <c r="Z907" s="378"/>
      <c r="AA907" s="378"/>
      <c r="AB907" s="378"/>
      <c r="AC907" s="378"/>
      <c r="AD907" s="378"/>
      <c r="AE907" s="378"/>
      <c r="AF907" s="378"/>
      <c r="AG907" s="378"/>
      <c r="AH907" s="378"/>
      <c r="AI907" s="378"/>
      <c r="AJ907" s="378"/>
      <c r="AK907" s="378"/>
      <c r="AL907" s="378"/>
    </row>
    <row r="908" spans="2:38" s="9" customFormat="1">
      <c r="B908" s="7"/>
      <c r="E908" s="378"/>
      <c r="F908" s="378"/>
      <c r="G908" s="378"/>
      <c r="H908" s="378"/>
      <c r="I908" s="378"/>
      <c r="J908" s="378"/>
      <c r="K908" s="378"/>
      <c r="L908" s="378"/>
      <c r="M908" s="378"/>
      <c r="N908" s="378"/>
      <c r="O908" s="378"/>
      <c r="P908" s="378"/>
      <c r="Q908" s="378"/>
      <c r="R908" s="378"/>
      <c r="S908" s="377"/>
      <c r="T908" s="378"/>
      <c r="U908" s="378"/>
      <c r="V908" s="378"/>
      <c r="W908" s="378"/>
      <c r="X908" s="378"/>
      <c r="Y908" s="378"/>
      <c r="Z908" s="378"/>
      <c r="AA908" s="378"/>
      <c r="AB908" s="378"/>
      <c r="AC908" s="378"/>
      <c r="AD908" s="378"/>
      <c r="AE908" s="378"/>
      <c r="AF908" s="378"/>
      <c r="AG908" s="378"/>
      <c r="AH908" s="378"/>
      <c r="AI908" s="378"/>
      <c r="AJ908" s="378"/>
      <c r="AK908" s="378"/>
      <c r="AL908" s="378"/>
    </row>
    <row r="909" spans="2:38" s="9" customFormat="1">
      <c r="B909" s="7"/>
      <c r="E909" s="378"/>
      <c r="F909" s="378"/>
      <c r="G909" s="378"/>
      <c r="H909" s="378"/>
      <c r="I909" s="378"/>
      <c r="J909" s="378"/>
      <c r="K909" s="378"/>
      <c r="L909" s="378"/>
      <c r="M909" s="378"/>
      <c r="N909" s="378"/>
      <c r="O909" s="378"/>
      <c r="P909" s="378"/>
      <c r="Q909" s="378"/>
      <c r="R909" s="378"/>
      <c r="S909" s="377"/>
      <c r="T909" s="378"/>
      <c r="U909" s="378"/>
      <c r="V909" s="378"/>
      <c r="W909" s="378"/>
      <c r="X909" s="378"/>
      <c r="Y909" s="378"/>
      <c r="Z909" s="378"/>
      <c r="AA909" s="378"/>
      <c r="AB909" s="378"/>
      <c r="AC909" s="378"/>
      <c r="AD909" s="378"/>
      <c r="AE909" s="378"/>
      <c r="AF909" s="378"/>
      <c r="AG909" s="378"/>
      <c r="AH909" s="378"/>
      <c r="AI909" s="378"/>
      <c r="AJ909" s="378"/>
      <c r="AK909" s="378"/>
      <c r="AL909" s="378"/>
    </row>
    <row r="910" spans="2:38" s="9" customFormat="1">
      <c r="B910" s="7"/>
      <c r="E910" s="378"/>
      <c r="F910" s="378"/>
      <c r="G910" s="378"/>
      <c r="H910" s="378"/>
      <c r="I910" s="378"/>
      <c r="J910" s="378"/>
      <c r="K910" s="378"/>
      <c r="L910" s="378"/>
      <c r="M910" s="378"/>
      <c r="N910" s="378"/>
      <c r="O910" s="378"/>
      <c r="P910" s="378"/>
      <c r="Q910" s="378"/>
      <c r="R910" s="378"/>
      <c r="S910" s="377"/>
      <c r="T910" s="378"/>
      <c r="U910" s="378"/>
      <c r="V910" s="378"/>
      <c r="W910" s="378"/>
      <c r="X910" s="378"/>
      <c r="Y910" s="378"/>
      <c r="Z910" s="378"/>
      <c r="AA910" s="378"/>
      <c r="AB910" s="378"/>
      <c r="AC910" s="378"/>
      <c r="AD910" s="378"/>
      <c r="AE910" s="378"/>
      <c r="AF910" s="378"/>
      <c r="AG910" s="378"/>
      <c r="AH910" s="378"/>
      <c r="AI910" s="378"/>
      <c r="AJ910" s="378"/>
      <c r="AK910" s="378"/>
      <c r="AL910" s="378"/>
    </row>
    <row r="911" spans="2:38" s="9" customFormat="1">
      <c r="B911" s="7"/>
      <c r="E911" s="378"/>
      <c r="F911" s="378"/>
      <c r="G911" s="378"/>
      <c r="H911" s="378"/>
      <c r="I911" s="378"/>
      <c r="J911" s="378"/>
      <c r="K911" s="378"/>
      <c r="L911" s="378"/>
      <c r="M911" s="378"/>
      <c r="N911" s="378"/>
      <c r="O911" s="378"/>
      <c r="P911" s="378"/>
      <c r="Q911" s="378"/>
      <c r="R911" s="378"/>
      <c r="S911" s="377"/>
      <c r="T911" s="378"/>
      <c r="U911" s="378"/>
      <c r="V911" s="378"/>
      <c r="W911" s="378"/>
      <c r="X911" s="378"/>
      <c r="Y911" s="378"/>
      <c r="Z911" s="378"/>
      <c r="AA911" s="378"/>
      <c r="AB911" s="378"/>
      <c r="AC911" s="378"/>
      <c r="AD911" s="378"/>
      <c r="AE911" s="378"/>
      <c r="AF911" s="378"/>
      <c r="AG911" s="378"/>
      <c r="AH911" s="378"/>
      <c r="AI911" s="378"/>
      <c r="AJ911" s="378"/>
      <c r="AK911" s="378"/>
      <c r="AL911" s="378"/>
    </row>
    <row r="912" spans="2:38" s="9" customFormat="1">
      <c r="B912" s="7"/>
      <c r="E912" s="378"/>
      <c r="F912" s="378"/>
      <c r="G912" s="378"/>
      <c r="H912" s="378"/>
      <c r="I912" s="378"/>
      <c r="J912" s="378"/>
      <c r="K912" s="378"/>
      <c r="L912" s="378"/>
      <c r="M912" s="378"/>
      <c r="N912" s="378"/>
      <c r="O912" s="378"/>
      <c r="P912" s="378"/>
      <c r="Q912" s="378"/>
      <c r="R912" s="378"/>
      <c r="S912" s="377"/>
      <c r="T912" s="378"/>
      <c r="U912" s="378"/>
      <c r="V912" s="378"/>
      <c r="W912" s="378"/>
      <c r="X912" s="378"/>
      <c r="Y912" s="378"/>
      <c r="Z912" s="378"/>
      <c r="AA912" s="378"/>
      <c r="AB912" s="378"/>
      <c r="AC912" s="378"/>
      <c r="AD912" s="378"/>
      <c r="AE912" s="378"/>
      <c r="AF912" s="378"/>
      <c r="AG912" s="378"/>
      <c r="AH912" s="378"/>
      <c r="AI912" s="378"/>
      <c r="AJ912" s="378"/>
      <c r="AK912" s="378"/>
      <c r="AL912" s="378"/>
    </row>
    <row r="913" spans="2:38" s="9" customFormat="1">
      <c r="B913" s="7"/>
      <c r="E913" s="378"/>
      <c r="F913" s="378"/>
      <c r="G913" s="378"/>
      <c r="H913" s="378"/>
      <c r="I913" s="378"/>
      <c r="J913" s="378"/>
      <c r="K913" s="378"/>
      <c r="L913" s="378"/>
      <c r="M913" s="378"/>
      <c r="N913" s="378"/>
      <c r="O913" s="378"/>
      <c r="P913" s="378"/>
      <c r="Q913" s="378"/>
      <c r="R913" s="378"/>
      <c r="S913" s="377"/>
      <c r="T913" s="378"/>
      <c r="U913" s="378"/>
      <c r="V913" s="378"/>
      <c r="W913" s="378"/>
      <c r="X913" s="378"/>
      <c r="Y913" s="378"/>
      <c r="Z913" s="378"/>
      <c r="AA913" s="378"/>
      <c r="AB913" s="378"/>
      <c r="AC913" s="378"/>
      <c r="AD913" s="378"/>
      <c r="AE913" s="378"/>
      <c r="AF913" s="378"/>
      <c r="AG913" s="378"/>
      <c r="AH913" s="378"/>
      <c r="AI913" s="378"/>
      <c r="AJ913" s="378"/>
      <c r="AK913" s="378"/>
      <c r="AL913" s="378"/>
    </row>
    <row r="914" spans="2:38" s="9" customFormat="1">
      <c r="B914" s="7"/>
      <c r="E914" s="378"/>
      <c r="F914" s="378"/>
      <c r="G914" s="378"/>
      <c r="H914" s="378"/>
      <c r="I914" s="378"/>
      <c r="J914" s="378"/>
      <c r="K914" s="378"/>
      <c r="L914" s="378"/>
      <c r="M914" s="378"/>
      <c r="N914" s="378"/>
      <c r="O914" s="378"/>
      <c r="P914" s="378"/>
      <c r="Q914" s="378"/>
      <c r="R914" s="378"/>
      <c r="S914" s="377"/>
      <c r="T914" s="378"/>
      <c r="U914" s="378"/>
      <c r="V914" s="378"/>
      <c r="W914" s="378"/>
      <c r="X914" s="378"/>
      <c r="Y914" s="378"/>
      <c r="Z914" s="378"/>
      <c r="AA914" s="378"/>
      <c r="AB914" s="378"/>
      <c r="AC914" s="378"/>
      <c r="AD914" s="378"/>
      <c r="AE914" s="378"/>
      <c r="AF914" s="378"/>
      <c r="AG914" s="378"/>
      <c r="AH914" s="378"/>
      <c r="AI914" s="378"/>
      <c r="AJ914" s="378"/>
      <c r="AK914" s="378"/>
      <c r="AL914" s="378"/>
    </row>
    <row r="915" spans="2:38" s="9" customFormat="1">
      <c r="B915" s="7"/>
      <c r="E915" s="378"/>
      <c r="F915" s="378"/>
      <c r="G915" s="378"/>
      <c r="H915" s="378"/>
      <c r="I915" s="378"/>
      <c r="J915" s="378"/>
      <c r="K915" s="378"/>
      <c r="L915" s="378"/>
      <c r="M915" s="378"/>
      <c r="N915" s="378"/>
      <c r="O915" s="378"/>
      <c r="P915" s="378"/>
      <c r="Q915" s="378"/>
      <c r="R915" s="378"/>
      <c r="S915" s="377"/>
      <c r="T915" s="378"/>
      <c r="U915" s="378"/>
      <c r="V915" s="378"/>
      <c r="W915" s="378"/>
      <c r="X915" s="378"/>
      <c r="Y915" s="378"/>
      <c r="Z915" s="378"/>
      <c r="AA915" s="378"/>
      <c r="AB915" s="378"/>
      <c r="AC915" s="378"/>
      <c r="AD915" s="378"/>
      <c r="AE915" s="378"/>
      <c r="AF915" s="378"/>
      <c r="AG915" s="378"/>
      <c r="AH915" s="378"/>
      <c r="AI915" s="378"/>
      <c r="AJ915" s="378"/>
      <c r="AK915" s="378"/>
      <c r="AL915" s="378"/>
    </row>
    <row r="916" spans="2:38" s="9" customFormat="1">
      <c r="B916" s="7"/>
      <c r="E916" s="378"/>
      <c r="F916" s="378"/>
      <c r="G916" s="378"/>
      <c r="H916" s="378"/>
      <c r="I916" s="378"/>
      <c r="J916" s="378"/>
      <c r="K916" s="378"/>
      <c r="L916" s="378"/>
      <c r="M916" s="378"/>
      <c r="N916" s="378"/>
      <c r="O916" s="378"/>
      <c r="P916" s="378"/>
      <c r="Q916" s="378"/>
      <c r="R916" s="378"/>
      <c r="S916" s="377"/>
      <c r="T916" s="378"/>
      <c r="U916" s="378"/>
      <c r="V916" s="378"/>
      <c r="W916" s="378"/>
      <c r="X916" s="378"/>
      <c r="Y916" s="378"/>
      <c r="Z916" s="378"/>
      <c r="AA916" s="378"/>
      <c r="AB916" s="378"/>
      <c r="AC916" s="378"/>
      <c r="AD916" s="378"/>
      <c r="AE916" s="378"/>
      <c r="AF916" s="378"/>
      <c r="AG916" s="378"/>
      <c r="AH916" s="378"/>
      <c r="AI916" s="378"/>
      <c r="AJ916" s="378"/>
      <c r="AK916" s="378"/>
      <c r="AL916" s="378"/>
    </row>
    <row r="917" spans="2:38" s="9" customFormat="1">
      <c r="B917" s="7"/>
      <c r="E917" s="378"/>
      <c r="F917" s="378"/>
      <c r="G917" s="378"/>
      <c r="H917" s="378"/>
      <c r="I917" s="378"/>
      <c r="J917" s="378"/>
      <c r="K917" s="378"/>
      <c r="L917" s="378"/>
      <c r="M917" s="378"/>
      <c r="N917" s="378"/>
      <c r="O917" s="378"/>
      <c r="P917" s="378"/>
      <c r="Q917" s="378"/>
      <c r="R917" s="378"/>
      <c r="S917" s="377"/>
      <c r="T917" s="378"/>
      <c r="U917" s="378"/>
      <c r="V917" s="378"/>
      <c r="W917" s="378"/>
      <c r="X917" s="378"/>
      <c r="Y917" s="378"/>
      <c r="Z917" s="378"/>
      <c r="AA917" s="378"/>
      <c r="AB917" s="378"/>
      <c r="AC917" s="378"/>
      <c r="AD917" s="378"/>
      <c r="AE917" s="378"/>
      <c r="AF917" s="378"/>
      <c r="AG917" s="378"/>
      <c r="AH917" s="378"/>
      <c r="AI917" s="378"/>
      <c r="AJ917" s="378"/>
      <c r="AK917" s="378"/>
      <c r="AL917" s="378"/>
    </row>
    <row r="918" spans="2:38" s="9" customFormat="1">
      <c r="B918" s="7"/>
      <c r="E918" s="378"/>
      <c r="F918" s="378"/>
      <c r="G918" s="378"/>
      <c r="H918" s="378"/>
      <c r="I918" s="378"/>
      <c r="J918" s="378"/>
      <c r="K918" s="378"/>
      <c r="L918" s="378"/>
      <c r="M918" s="378"/>
      <c r="N918" s="378"/>
      <c r="O918" s="378"/>
      <c r="P918" s="378"/>
      <c r="Q918" s="378"/>
      <c r="R918" s="378"/>
      <c r="S918" s="377"/>
      <c r="T918" s="378"/>
      <c r="U918" s="378"/>
      <c r="V918" s="378"/>
      <c r="W918" s="378"/>
      <c r="X918" s="378"/>
      <c r="Y918" s="378"/>
      <c r="Z918" s="378"/>
      <c r="AA918" s="378"/>
      <c r="AB918" s="378"/>
      <c r="AC918" s="378"/>
      <c r="AD918" s="378"/>
      <c r="AE918" s="378"/>
      <c r="AF918" s="378"/>
      <c r="AG918" s="378"/>
      <c r="AH918" s="378"/>
      <c r="AI918" s="378"/>
      <c r="AJ918" s="378"/>
      <c r="AK918" s="378"/>
      <c r="AL918" s="378"/>
    </row>
    <row r="919" spans="2:38" s="9" customFormat="1">
      <c r="B919" s="7"/>
      <c r="E919" s="378"/>
      <c r="F919" s="378"/>
      <c r="G919" s="378"/>
      <c r="H919" s="378"/>
      <c r="I919" s="378"/>
      <c r="J919" s="378"/>
      <c r="K919" s="378"/>
      <c r="L919" s="378"/>
      <c r="M919" s="378"/>
      <c r="N919" s="378"/>
      <c r="O919" s="378"/>
      <c r="P919" s="378"/>
      <c r="Q919" s="378"/>
      <c r="R919" s="378"/>
      <c r="S919" s="377"/>
      <c r="T919" s="378"/>
      <c r="U919" s="378"/>
      <c r="V919" s="378"/>
      <c r="W919" s="378"/>
      <c r="X919" s="378"/>
      <c r="Y919" s="378"/>
      <c r="Z919" s="378"/>
      <c r="AA919" s="378"/>
      <c r="AB919" s="378"/>
      <c r="AC919" s="378"/>
      <c r="AD919" s="378"/>
      <c r="AE919" s="378"/>
      <c r="AF919" s="378"/>
      <c r="AG919" s="378"/>
      <c r="AH919" s="378"/>
      <c r="AI919" s="378"/>
      <c r="AJ919" s="378"/>
      <c r="AK919" s="378"/>
      <c r="AL919" s="378"/>
    </row>
    <row r="920" spans="2:38" s="9" customFormat="1">
      <c r="B920" s="7"/>
      <c r="E920" s="378"/>
      <c r="F920" s="378"/>
      <c r="G920" s="378"/>
      <c r="H920" s="378"/>
      <c r="I920" s="378"/>
      <c r="J920" s="378"/>
      <c r="K920" s="378"/>
      <c r="L920" s="378"/>
      <c r="M920" s="378"/>
      <c r="N920" s="378"/>
      <c r="O920" s="378"/>
      <c r="P920" s="378"/>
      <c r="Q920" s="378"/>
      <c r="R920" s="378"/>
      <c r="S920" s="377"/>
      <c r="T920" s="378"/>
      <c r="U920" s="378"/>
      <c r="V920" s="378"/>
      <c r="W920" s="378"/>
      <c r="X920" s="378"/>
      <c r="Y920" s="378"/>
      <c r="Z920" s="378"/>
      <c r="AA920" s="378"/>
      <c r="AB920" s="378"/>
      <c r="AC920" s="378"/>
      <c r="AD920" s="378"/>
      <c r="AE920" s="378"/>
      <c r="AF920" s="378"/>
      <c r="AG920" s="378"/>
      <c r="AH920" s="378"/>
      <c r="AI920" s="378"/>
      <c r="AJ920" s="378"/>
      <c r="AK920" s="378"/>
      <c r="AL920" s="378"/>
    </row>
    <row r="921" spans="2:38" s="9" customFormat="1">
      <c r="B921" s="7"/>
      <c r="E921" s="378"/>
      <c r="F921" s="378"/>
      <c r="G921" s="378"/>
      <c r="H921" s="378"/>
      <c r="I921" s="378"/>
      <c r="J921" s="378"/>
      <c r="K921" s="378"/>
      <c r="L921" s="378"/>
      <c r="M921" s="378"/>
      <c r="N921" s="378"/>
      <c r="O921" s="378"/>
      <c r="P921" s="378"/>
      <c r="Q921" s="378"/>
      <c r="R921" s="378"/>
      <c r="S921" s="377"/>
      <c r="T921" s="378"/>
      <c r="U921" s="378"/>
      <c r="V921" s="378"/>
      <c r="W921" s="378"/>
      <c r="X921" s="378"/>
      <c r="Y921" s="378"/>
      <c r="Z921" s="378"/>
      <c r="AA921" s="378"/>
      <c r="AB921" s="378"/>
      <c r="AC921" s="378"/>
      <c r="AD921" s="378"/>
      <c r="AE921" s="378"/>
      <c r="AF921" s="378"/>
      <c r="AG921" s="378"/>
      <c r="AH921" s="378"/>
      <c r="AI921" s="378"/>
      <c r="AJ921" s="378"/>
      <c r="AK921" s="378"/>
      <c r="AL921" s="378"/>
    </row>
    <row r="922" spans="2:38" s="9" customFormat="1">
      <c r="B922" s="7"/>
      <c r="E922" s="378"/>
      <c r="F922" s="378"/>
      <c r="G922" s="378"/>
      <c r="H922" s="378"/>
      <c r="I922" s="378"/>
      <c r="J922" s="378"/>
      <c r="K922" s="378"/>
      <c r="L922" s="378"/>
      <c r="M922" s="378"/>
      <c r="N922" s="378"/>
      <c r="O922" s="378"/>
      <c r="P922" s="378"/>
      <c r="Q922" s="378"/>
      <c r="R922" s="378"/>
      <c r="S922" s="377"/>
      <c r="T922" s="378"/>
      <c r="U922" s="378"/>
      <c r="V922" s="378"/>
      <c r="W922" s="378"/>
      <c r="X922" s="378"/>
      <c r="Y922" s="378"/>
      <c r="Z922" s="378"/>
      <c r="AA922" s="378"/>
      <c r="AB922" s="378"/>
      <c r="AC922" s="378"/>
      <c r="AD922" s="378"/>
      <c r="AE922" s="378"/>
      <c r="AF922" s="378"/>
      <c r="AG922" s="378"/>
      <c r="AH922" s="378"/>
      <c r="AI922" s="378"/>
      <c r="AJ922" s="378"/>
      <c r="AK922" s="378"/>
      <c r="AL922" s="378"/>
    </row>
    <row r="923" spans="2:38" s="9" customFormat="1">
      <c r="B923" s="7"/>
      <c r="E923" s="378"/>
      <c r="F923" s="378"/>
      <c r="G923" s="378"/>
      <c r="H923" s="378"/>
      <c r="I923" s="378"/>
      <c r="J923" s="378"/>
      <c r="K923" s="378"/>
      <c r="L923" s="378"/>
      <c r="M923" s="378"/>
      <c r="N923" s="378"/>
      <c r="O923" s="378"/>
      <c r="P923" s="378"/>
      <c r="Q923" s="378"/>
      <c r="R923" s="378"/>
      <c r="S923" s="377"/>
      <c r="T923" s="378"/>
      <c r="U923" s="378"/>
      <c r="V923" s="378"/>
      <c r="W923" s="378"/>
      <c r="X923" s="378"/>
      <c r="Y923" s="378"/>
      <c r="Z923" s="378"/>
      <c r="AA923" s="378"/>
      <c r="AB923" s="378"/>
      <c r="AC923" s="378"/>
      <c r="AD923" s="378"/>
      <c r="AE923" s="378"/>
      <c r="AF923" s="378"/>
      <c r="AG923" s="378"/>
      <c r="AH923" s="378"/>
      <c r="AI923" s="378"/>
      <c r="AJ923" s="378"/>
      <c r="AK923" s="378"/>
      <c r="AL923" s="378"/>
    </row>
    <row r="924" spans="2:38" s="9" customFormat="1">
      <c r="B924" s="7"/>
      <c r="E924" s="378"/>
      <c r="F924" s="378"/>
      <c r="G924" s="378"/>
      <c r="H924" s="378"/>
      <c r="I924" s="378"/>
      <c r="J924" s="378"/>
      <c r="K924" s="378"/>
      <c r="L924" s="378"/>
      <c r="M924" s="378"/>
      <c r="N924" s="378"/>
      <c r="O924" s="378"/>
      <c r="P924" s="378"/>
      <c r="Q924" s="378"/>
      <c r="R924" s="378"/>
      <c r="S924" s="377"/>
      <c r="T924" s="378"/>
      <c r="U924" s="378"/>
      <c r="V924" s="378"/>
      <c r="W924" s="378"/>
      <c r="X924" s="378"/>
      <c r="Y924" s="378"/>
      <c r="Z924" s="378"/>
      <c r="AA924" s="378"/>
      <c r="AB924" s="378"/>
      <c r="AC924" s="378"/>
      <c r="AD924" s="378"/>
      <c r="AE924" s="378"/>
      <c r="AF924" s="378"/>
      <c r="AG924" s="378"/>
      <c r="AH924" s="378"/>
      <c r="AI924" s="378"/>
      <c r="AJ924" s="378"/>
      <c r="AK924" s="378"/>
      <c r="AL924" s="378"/>
    </row>
    <row r="925" spans="2:38" s="9" customFormat="1">
      <c r="B925" s="7"/>
      <c r="E925" s="378"/>
      <c r="F925" s="378"/>
      <c r="G925" s="378"/>
      <c r="H925" s="378"/>
      <c r="I925" s="378"/>
      <c r="J925" s="378"/>
      <c r="K925" s="378"/>
      <c r="L925" s="378"/>
      <c r="M925" s="378"/>
      <c r="N925" s="378"/>
      <c r="O925" s="378"/>
      <c r="P925" s="378"/>
      <c r="Q925" s="378"/>
      <c r="R925" s="378"/>
      <c r="S925" s="377"/>
      <c r="T925" s="378"/>
      <c r="U925" s="378"/>
      <c r="V925" s="378"/>
      <c r="W925" s="378"/>
      <c r="X925" s="378"/>
      <c r="Y925" s="378"/>
      <c r="Z925" s="378"/>
      <c r="AA925" s="378"/>
      <c r="AB925" s="378"/>
      <c r="AC925" s="378"/>
      <c r="AD925" s="378"/>
      <c r="AE925" s="378"/>
      <c r="AF925" s="378"/>
      <c r="AG925" s="378"/>
      <c r="AH925" s="378"/>
      <c r="AI925" s="378"/>
      <c r="AJ925" s="378"/>
      <c r="AK925" s="378"/>
      <c r="AL925" s="378"/>
    </row>
    <row r="926" spans="2:38" s="9" customFormat="1">
      <c r="B926" s="7"/>
      <c r="E926" s="378"/>
      <c r="F926" s="378"/>
      <c r="G926" s="378"/>
      <c r="H926" s="378"/>
      <c r="I926" s="378"/>
      <c r="J926" s="378"/>
      <c r="K926" s="378"/>
      <c r="L926" s="378"/>
      <c r="M926" s="378"/>
      <c r="N926" s="378"/>
      <c r="O926" s="378"/>
      <c r="P926" s="378"/>
      <c r="Q926" s="378"/>
      <c r="R926" s="378"/>
      <c r="S926" s="377"/>
      <c r="T926" s="378"/>
      <c r="U926" s="378"/>
      <c r="V926" s="378"/>
      <c r="W926" s="378"/>
      <c r="X926" s="378"/>
      <c r="Y926" s="378"/>
      <c r="Z926" s="378"/>
      <c r="AA926" s="378"/>
      <c r="AB926" s="378"/>
      <c r="AC926" s="378"/>
      <c r="AD926" s="378"/>
      <c r="AE926" s="378"/>
      <c r="AF926" s="378"/>
      <c r="AG926" s="378"/>
      <c r="AH926" s="378"/>
      <c r="AI926" s="378"/>
      <c r="AJ926" s="378"/>
      <c r="AK926" s="378"/>
      <c r="AL926" s="378"/>
    </row>
    <row r="927" spans="2:38" s="9" customFormat="1">
      <c r="B927" s="7"/>
      <c r="E927" s="378"/>
      <c r="F927" s="378"/>
      <c r="G927" s="378"/>
      <c r="H927" s="378"/>
      <c r="I927" s="378"/>
      <c r="J927" s="378"/>
      <c r="K927" s="378"/>
      <c r="L927" s="378"/>
      <c r="M927" s="378"/>
      <c r="N927" s="378"/>
      <c r="O927" s="378"/>
      <c r="P927" s="378"/>
      <c r="Q927" s="378"/>
      <c r="R927" s="378"/>
      <c r="S927" s="377"/>
      <c r="T927" s="378"/>
      <c r="U927" s="378"/>
      <c r="V927" s="378"/>
      <c r="W927" s="378"/>
      <c r="X927" s="378"/>
      <c r="Y927" s="378"/>
      <c r="Z927" s="378"/>
      <c r="AA927" s="378"/>
      <c r="AB927" s="378"/>
      <c r="AC927" s="378"/>
      <c r="AD927" s="378"/>
      <c r="AE927" s="378"/>
      <c r="AF927" s="378"/>
      <c r="AG927" s="378"/>
      <c r="AH927" s="378"/>
      <c r="AI927" s="378"/>
      <c r="AJ927" s="378"/>
      <c r="AK927" s="378"/>
      <c r="AL927" s="378"/>
    </row>
    <row r="928" spans="2:38" s="9" customFormat="1">
      <c r="B928" s="7"/>
      <c r="E928" s="378"/>
      <c r="F928" s="378"/>
      <c r="G928" s="378"/>
      <c r="H928" s="378"/>
      <c r="I928" s="378"/>
      <c r="J928" s="378"/>
      <c r="K928" s="378"/>
      <c r="L928" s="378"/>
      <c r="M928" s="378"/>
      <c r="N928" s="378"/>
      <c r="O928" s="378"/>
      <c r="P928" s="378"/>
      <c r="Q928" s="378"/>
      <c r="R928" s="378"/>
      <c r="S928" s="377"/>
      <c r="T928" s="378"/>
      <c r="U928" s="378"/>
      <c r="V928" s="378"/>
      <c r="W928" s="378"/>
      <c r="X928" s="378"/>
      <c r="Y928" s="378"/>
      <c r="Z928" s="378"/>
      <c r="AA928" s="378"/>
      <c r="AB928" s="378"/>
      <c r="AC928" s="378"/>
      <c r="AD928" s="378"/>
      <c r="AE928" s="378"/>
      <c r="AF928" s="378"/>
      <c r="AG928" s="378"/>
      <c r="AH928" s="378"/>
      <c r="AI928" s="378"/>
      <c r="AJ928" s="378"/>
      <c r="AK928" s="378"/>
      <c r="AL928" s="378"/>
    </row>
    <row r="929" spans="2:38" s="9" customFormat="1">
      <c r="B929" s="7"/>
      <c r="E929" s="378"/>
      <c r="F929" s="378"/>
      <c r="G929" s="378"/>
      <c r="H929" s="378"/>
      <c r="I929" s="378"/>
      <c r="J929" s="378"/>
      <c r="K929" s="378"/>
      <c r="L929" s="378"/>
      <c r="M929" s="378"/>
      <c r="N929" s="378"/>
      <c r="O929" s="378"/>
      <c r="P929" s="378"/>
      <c r="Q929" s="378"/>
      <c r="R929" s="378"/>
      <c r="S929" s="377"/>
      <c r="T929" s="378"/>
      <c r="U929" s="378"/>
      <c r="V929" s="378"/>
      <c r="W929" s="378"/>
      <c r="X929" s="378"/>
      <c r="Y929" s="378"/>
      <c r="Z929" s="378"/>
      <c r="AA929" s="378"/>
      <c r="AB929" s="378"/>
      <c r="AC929" s="378"/>
      <c r="AD929" s="378"/>
      <c r="AE929" s="378"/>
      <c r="AF929" s="378"/>
      <c r="AG929" s="378"/>
      <c r="AH929" s="378"/>
      <c r="AI929" s="378"/>
      <c r="AJ929" s="378"/>
      <c r="AK929" s="378"/>
      <c r="AL929" s="378"/>
    </row>
    <row r="930" spans="2:38" s="9" customFormat="1">
      <c r="B930" s="7"/>
      <c r="E930" s="378"/>
      <c r="F930" s="378"/>
      <c r="G930" s="378"/>
      <c r="H930" s="378"/>
      <c r="I930" s="378"/>
      <c r="J930" s="378"/>
      <c r="K930" s="378"/>
      <c r="L930" s="378"/>
      <c r="M930" s="378"/>
      <c r="N930" s="378"/>
      <c r="O930" s="378"/>
      <c r="P930" s="378"/>
      <c r="Q930" s="378"/>
      <c r="R930" s="378"/>
      <c r="S930" s="377"/>
      <c r="T930" s="378"/>
      <c r="U930" s="378"/>
      <c r="V930" s="378"/>
      <c r="W930" s="378"/>
      <c r="X930" s="378"/>
      <c r="Y930" s="378"/>
      <c r="Z930" s="378"/>
      <c r="AA930" s="378"/>
      <c r="AB930" s="378"/>
      <c r="AC930" s="378"/>
      <c r="AD930" s="378"/>
      <c r="AE930" s="378"/>
      <c r="AF930" s="378"/>
      <c r="AG930" s="378"/>
      <c r="AH930" s="378"/>
      <c r="AI930" s="378"/>
      <c r="AJ930" s="378"/>
      <c r="AK930" s="378"/>
      <c r="AL930" s="378"/>
    </row>
    <row r="931" spans="2:38" s="9" customFormat="1">
      <c r="B931" s="7"/>
      <c r="E931" s="378"/>
      <c r="F931" s="378"/>
      <c r="G931" s="378"/>
      <c r="H931" s="378"/>
      <c r="I931" s="378"/>
      <c r="J931" s="378"/>
      <c r="K931" s="378"/>
      <c r="L931" s="378"/>
      <c r="M931" s="378"/>
      <c r="N931" s="378"/>
      <c r="O931" s="378"/>
      <c r="P931" s="378"/>
      <c r="Q931" s="378"/>
      <c r="R931" s="378"/>
      <c r="S931" s="377"/>
      <c r="T931" s="378"/>
      <c r="U931" s="378"/>
      <c r="V931" s="378"/>
      <c r="W931" s="378"/>
      <c r="X931" s="378"/>
      <c r="Y931" s="378"/>
      <c r="Z931" s="378"/>
      <c r="AA931" s="378"/>
      <c r="AB931" s="378"/>
      <c r="AC931" s="378"/>
      <c r="AD931" s="378"/>
      <c r="AE931" s="378"/>
      <c r="AF931" s="378"/>
      <c r="AG931" s="378"/>
      <c r="AH931" s="378"/>
      <c r="AI931" s="378"/>
      <c r="AJ931" s="378"/>
      <c r="AK931" s="378"/>
      <c r="AL931" s="378"/>
    </row>
    <row r="932" spans="2:38" s="9" customFormat="1">
      <c r="B932" s="7"/>
      <c r="E932" s="378"/>
      <c r="F932" s="378"/>
      <c r="G932" s="378"/>
      <c r="H932" s="378"/>
      <c r="I932" s="378"/>
      <c r="J932" s="378"/>
      <c r="K932" s="378"/>
      <c r="L932" s="378"/>
      <c r="M932" s="378"/>
      <c r="N932" s="378"/>
      <c r="O932" s="378"/>
      <c r="P932" s="378"/>
      <c r="Q932" s="378"/>
      <c r="R932" s="378"/>
      <c r="S932" s="377"/>
      <c r="T932" s="378"/>
      <c r="U932" s="378"/>
      <c r="V932" s="378"/>
      <c r="W932" s="378"/>
      <c r="X932" s="378"/>
      <c r="Y932" s="378"/>
      <c r="Z932" s="378"/>
      <c r="AA932" s="378"/>
      <c r="AB932" s="378"/>
      <c r="AC932" s="378"/>
      <c r="AD932" s="378"/>
      <c r="AE932" s="378"/>
      <c r="AF932" s="378"/>
      <c r="AG932" s="378"/>
      <c r="AH932" s="378"/>
      <c r="AI932" s="378"/>
      <c r="AJ932" s="378"/>
      <c r="AK932" s="378"/>
      <c r="AL932" s="378"/>
    </row>
    <row r="933" spans="2:38" s="9" customFormat="1">
      <c r="B933" s="7"/>
      <c r="E933" s="378"/>
      <c r="F933" s="378"/>
      <c r="G933" s="378"/>
      <c r="H933" s="378"/>
      <c r="I933" s="378"/>
      <c r="J933" s="378"/>
      <c r="K933" s="378"/>
      <c r="L933" s="378"/>
      <c r="M933" s="378"/>
      <c r="N933" s="378"/>
      <c r="O933" s="378"/>
      <c r="P933" s="378"/>
      <c r="Q933" s="378"/>
      <c r="R933" s="378"/>
      <c r="S933" s="377"/>
      <c r="T933" s="378"/>
      <c r="U933" s="378"/>
      <c r="V933" s="378"/>
      <c r="W933" s="378"/>
      <c r="X933" s="378"/>
      <c r="Y933" s="378"/>
      <c r="Z933" s="378"/>
      <c r="AA933" s="378"/>
      <c r="AB933" s="378"/>
      <c r="AC933" s="378"/>
      <c r="AD933" s="378"/>
      <c r="AE933" s="378"/>
      <c r="AF933" s="378"/>
      <c r="AG933" s="378"/>
      <c r="AH933" s="378"/>
      <c r="AI933" s="378"/>
      <c r="AJ933" s="378"/>
      <c r="AK933" s="378"/>
      <c r="AL933" s="378"/>
    </row>
    <row r="934" spans="2:38" s="9" customFormat="1">
      <c r="B934" s="7"/>
      <c r="E934" s="378"/>
      <c r="F934" s="378"/>
      <c r="G934" s="378"/>
      <c r="H934" s="378"/>
      <c r="I934" s="378"/>
      <c r="J934" s="378"/>
      <c r="K934" s="378"/>
      <c r="L934" s="378"/>
      <c r="M934" s="378"/>
      <c r="N934" s="378"/>
      <c r="O934" s="378"/>
      <c r="P934" s="378"/>
      <c r="Q934" s="378"/>
      <c r="R934" s="378"/>
      <c r="S934" s="377"/>
      <c r="T934" s="378"/>
      <c r="U934" s="378"/>
      <c r="V934" s="378"/>
      <c r="W934" s="378"/>
      <c r="X934" s="378"/>
      <c r="Y934" s="378"/>
      <c r="Z934" s="378"/>
      <c r="AA934" s="378"/>
      <c r="AB934" s="378"/>
      <c r="AC934" s="378"/>
      <c r="AD934" s="378"/>
      <c r="AE934" s="378"/>
      <c r="AF934" s="378"/>
      <c r="AG934" s="378"/>
      <c r="AH934" s="378"/>
      <c r="AI934" s="378"/>
      <c r="AJ934" s="378"/>
      <c r="AK934" s="378"/>
      <c r="AL934" s="378"/>
    </row>
    <row r="935" spans="2:38" s="9" customFormat="1">
      <c r="B935" s="7"/>
      <c r="E935" s="378"/>
      <c r="F935" s="378"/>
      <c r="G935" s="378"/>
      <c r="H935" s="378"/>
      <c r="I935" s="378"/>
      <c r="J935" s="378"/>
      <c r="K935" s="378"/>
      <c r="L935" s="378"/>
      <c r="M935" s="378"/>
      <c r="N935" s="378"/>
      <c r="O935" s="378"/>
      <c r="P935" s="378"/>
      <c r="Q935" s="378"/>
      <c r="R935" s="378"/>
      <c r="S935" s="377"/>
      <c r="T935" s="378"/>
      <c r="U935" s="378"/>
      <c r="V935" s="378"/>
      <c r="W935" s="378"/>
      <c r="X935" s="378"/>
      <c r="Y935" s="378"/>
      <c r="Z935" s="378"/>
      <c r="AA935" s="378"/>
      <c r="AB935" s="378"/>
      <c r="AC935" s="378"/>
      <c r="AD935" s="378"/>
      <c r="AE935" s="378"/>
      <c r="AF935" s="378"/>
      <c r="AG935" s="378"/>
      <c r="AH935" s="378"/>
      <c r="AI935" s="378"/>
      <c r="AJ935" s="378"/>
      <c r="AK935" s="378"/>
      <c r="AL935" s="378"/>
    </row>
    <row r="936" spans="2:38" s="9" customFormat="1">
      <c r="B936" s="7"/>
      <c r="E936" s="378"/>
      <c r="F936" s="378"/>
      <c r="G936" s="378"/>
      <c r="H936" s="378"/>
      <c r="I936" s="378"/>
      <c r="J936" s="378"/>
      <c r="K936" s="378"/>
      <c r="L936" s="378"/>
      <c r="M936" s="378"/>
      <c r="N936" s="378"/>
      <c r="O936" s="378"/>
      <c r="P936" s="378"/>
      <c r="Q936" s="378"/>
      <c r="R936" s="378"/>
      <c r="S936" s="377"/>
      <c r="T936" s="378"/>
      <c r="U936" s="378"/>
      <c r="V936" s="378"/>
      <c r="W936" s="378"/>
      <c r="X936" s="378"/>
      <c r="Y936" s="378"/>
      <c r="Z936" s="378"/>
      <c r="AA936" s="378"/>
      <c r="AB936" s="378"/>
      <c r="AC936" s="378"/>
      <c r="AD936" s="378"/>
      <c r="AE936" s="378"/>
      <c r="AF936" s="378"/>
      <c r="AG936" s="378"/>
      <c r="AH936" s="378"/>
      <c r="AI936" s="378"/>
      <c r="AJ936" s="378"/>
      <c r="AK936" s="378"/>
      <c r="AL936" s="378"/>
    </row>
    <row r="937" spans="2:38" s="9" customFormat="1">
      <c r="B937" s="7"/>
      <c r="E937" s="378"/>
      <c r="F937" s="378"/>
      <c r="G937" s="378"/>
      <c r="H937" s="378"/>
      <c r="I937" s="378"/>
      <c r="J937" s="378"/>
      <c r="K937" s="378"/>
      <c r="L937" s="378"/>
      <c r="M937" s="378"/>
      <c r="N937" s="378"/>
      <c r="O937" s="378"/>
      <c r="P937" s="378"/>
      <c r="Q937" s="378"/>
      <c r="R937" s="378"/>
      <c r="S937" s="377"/>
      <c r="T937" s="378"/>
      <c r="U937" s="378"/>
      <c r="V937" s="378"/>
      <c r="W937" s="378"/>
      <c r="X937" s="378"/>
      <c r="Y937" s="378"/>
      <c r="Z937" s="378"/>
      <c r="AA937" s="378"/>
      <c r="AB937" s="378"/>
      <c r="AC937" s="378"/>
      <c r="AD937" s="378"/>
      <c r="AE937" s="378"/>
      <c r="AF937" s="378"/>
      <c r="AG937" s="378"/>
      <c r="AH937" s="378"/>
      <c r="AI937" s="378"/>
      <c r="AJ937" s="378"/>
      <c r="AK937" s="378"/>
      <c r="AL937" s="378"/>
    </row>
    <row r="938" spans="2:38" s="9" customFormat="1">
      <c r="B938" s="7"/>
      <c r="E938" s="378"/>
      <c r="F938" s="378"/>
      <c r="G938" s="378"/>
      <c r="H938" s="378"/>
      <c r="I938" s="378"/>
      <c r="J938" s="378"/>
      <c r="K938" s="378"/>
      <c r="L938" s="378"/>
      <c r="M938" s="378"/>
      <c r="N938" s="378"/>
      <c r="O938" s="378"/>
      <c r="P938" s="378"/>
      <c r="Q938" s="378"/>
      <c r="R938" s="378"/>
      <c r="S938" s="377"/>
      <c r="T938" s="378"/>
      <c r="U938" s="378"/>
      <c r="V938" s="378"/>
      <c r="W938" s="378"/>
      <c r="X938" s="378"/>
      <c r="Y938" s="378"/>
      <c r="Z938" s="378"/>
      <c r="AA938" s="378"/>
      <c r="AB938" s="378"/>
      <c r="AC938" s="378"/>
      <c r="AD938" s="378"/>
      <c r="AE938" s="378"/>
      <c r="AF938" s="378"/>
      <c r="AG938" s="378"/>
      <c r="AH938" s="378"/>
      <c r="AI938" s="378"/>
      <c r="AJ938" s="378"/>
      <c r="AK938" s="378"/>
      <c r="AL938" s="378"/>
    </row>
    <row r="939" spans="2:38" s="9" customFormat="1">
      <c r="B939" s="7"/>
      <c r="E939" s="378"/>
      <c r="F939" s="378"/>
      <c r="G939" s="378"/>
      <c r="H939" s="378"/>
      <c r="I939" s="378"/>
      <c r="J939" s="378"/>
      <c r="K939" s="378"/>
      <c r="L939" s="378"/>
      <c r="M939" s="378"/>
      <c r="N939" s="378"/>
      <c r="O939" s="378"/>
      <c r="P939" s="378"/>
      <c r="Q939" s="378"/>
      <c r="R939" s="378"/>
      <c r="S939" s="377"/>
      <c r="T939" s="378"/>
      <c r="U939" s="378"/>
      <c r="V939" s="378"/>
      <c r="W939" s="378"/>
      <c r="X939" s="378"/>
      <c r="Y939" s="378"/>
      <c r="Z939" s="378"/>
      <c r="AA939" s="378"/>
      <c r="AB939" s="378"/>
      <c r="AC939" s="378"/>
      <c r="AD939" s="378"/>
      <c r="AE939" s="378"/>
      <c r="AF939" s="378"/>
      <c r="AG939" s="378"/>
      <c r="AH939" s="378"/>
      <c r="AI939" s="378"/>
      <c r="AJ939" s="378"/>
      <c r="AK939" s="378"/>
      <c r="AL939" s="378"/>
    </row>
    <row r="940" spans="2:38" s="9" customFormat="1">
      <c r="B940" s="7"/>
      <c r="E940" s="378"/>
      <c r="F940" s="378"/>
      <c r="G940" s="378"/>
      <c r="H940" s="378"/>
      <c r="I940" s="378"/>
      <c r="J940" s="378"/>
      <c r="K940" s="378"/>
      <c r="L940" s="378"/>
      <c r="M940" s="378"/>
      <c r="N940" s="378"/>
      <c r="O940" s="378"/>
      <c r="P940" s="378"/>
      <c r="Q940" s="378"/>
      <c r="R940" s="378"/>
      <c r="S940" s="377"/>
      <c r="T940" s="378"/>
      <c r="U940" s="378"/>
      <c r="V940" s="378"/>
      <c r="W940" s="378"/>
      <c r="X940" s="378"/>
      <c r="Y940" s="378"/>
      <c r="Z940" s="378"/>
      <c r="AA940" s="378"/>
      <c r="AB940" s="378"/>
      <c r="AC940" s="378"/>
      <c r="AD940" s="378"/>
      <c r="AE940" s="378"/>
      <c r="AF940" s="378"/>
      <c r="AG940" s="378"/>
      <c r="AH940" s="378"/>
      <c r="AI940" s="378"/>
      <c r="AJ940" s="378"/>
      <c r="AK940" s="378"/>
      <c r="AL940" s="378"/>
    </row>
    <row r="941" spans="2:38" s="9" customFormat="1">
      <c r="B941" s="7"/>
      <c r="E941" s="378"/>
      <c r="F941" s="378"/>
      <c r="G941" s="378"/>
      <c r="H941" s="378"/>
      <c r="I941" s="378"/>
      <c r="J941" s="378"/>
      <c r="K941" s="378"/>
      <c r="L941" s="378"/>
      <c r="M941" s="378"/>
      <c r="N941" s="378"/>
      <c r="O941" s="378"/>
      <c r="P941" s="378"/>
      <c r="Q941" s="378"/>
      <c r="R941" s="378"/>
      <c r="S941" s="377"/>
      <c r="T941" s="378"/>
      <c r="U941" s="378"/>
      <c r="V941" s="378"/>
      <c r="W941" s="378"/>
      <c r="X941" s="378"/>
      <c r="Y941" s="378"/>
      <c r="Z941" s="378"/>
      <c r="AA941" s="378"/>
      <c r="AB941" s="378"/>
      <c r="AC941" s="378"/>
      <c r="AD941" s="378"/>
      <c r="AE941" s="378"/>
      <c r="AF941" s="378"/>
      <c r="AG941" s="378"/>
      <c r="AH941" s="378"/>
      <c r="AI941" s="378"/>
      <c r="AJ941" s="378"/>
      <c r="AK941" s="378"/>
      <c r="AL941" s="378"/>
    </row>
    <row r="942" spans="2:38" s="9" customFormat="1">
      <c r="B942" s="7"/>
      <c r="E942" s="378"/>
      <c r="F942" s="378"/>
      <c r="G942" s="378"/>
      <c r="H942" s="378"/>
      <c r="I942" s="378"/>
      <c r="J942" s="378"/>
      <c r="K942" s="378"/>
      <c r="L942" s="378"/>
      <c r="M942" s="378"/>
      <c r="N942" s="378"/>
      <c r="O942" s="378"/>
      <c r="P942" s="378"/>
      <c r="Q942" s="378"/>
      <c r="R942" s="378"/>
      <c r="S942" s="377"/>
      <c r="T942" s="378"/>
      <c r="U942" s="378"/>
      <c r="V942" s="378"/>
      <c r="W942" s="378"/>
      <c r="X942" s="378"/>
      <c r="Y942" s="378"/>
      <c r="Z942" s="378"/>
      <c r="AA942" s="378"/>
      <c r="AB942" s="378"/>
      <c r="AC942" s="378"/>
      <c r="AD942" s="378"/>
      <c r="AE942" s="378"/>
      <c r="AF942" s="378"/>
      <c r="AG942" s="378"/>
      <c r="AH942" s="378"/>
      <c r="AI942" s="378"/>
      <c r="AJ942" s="378"/>
      <c r="AK942" s="378"/>
      <c r="AL942" s="378"/>
    </row>
    <row r="943" spans="2:38" s="9" customFormat="1">
      <c r="B943" s="7"/>
      <c r="E943" s="378"/>
      <c r="F943" s="378"/>
      <c r="G943" s="378"/>
      <c r="H943" s="378"/>
      <c r="I943" s="378"/>
      <c r="J943" s="378"/>
      <c r="K943" s="378"/>
      <c r="L943" s="378"/>
      <c r="M943" s="378"/>
      <c r="N943" s="378"/>
      <c r="O943" s="378"/>
      <c r="P943" s="378"/>
      <c r="Q943" s="378"/>
      <c r="R943" s="378"/>
      <c r="S943" s="377"/>
      <c r="T943" s="378"/>
      <c r="U943" s="378"/>
      <c r="V943" s="378"/>
      <c r="W943" s="378"/>
      <c r="X943" s="378"/>
      <c r="Y943" s="378"/>
      <c r="Z943" s="378"/>
      <c r="AA943" s="378"/>
      <c r="AB943" s="378"/>
      <c r="AC943" s="378"/>
      <c r="AD943" s="378"/>
      <c r="AE943" s="378"/>
      <c r="AF943" s="378"/>
      <c r="AG943" s="378"/>
      <c r="AH943" s="378"/>
      <c r="AI943" s="378"/>
      <c r="AJ943" s="378"/>
      <c r="AK943" s="378"/>
      <c r="AL943" s="378"/>
    </row>
    <row r="944" spans="2:38" s="9" customFormat="1">
      <c r="B944" s="7"/>
      <c r="E944" s="378"/>
      <c r="F944" s="378"/>
      <c r="G944" s="378"/>
      <c r="H944" s="378"/>
      <c r="I944" s="378"/>
      <c r="J944" s="378"/>
      <c r="K944" s="378"/>
      <c r="L944" s="378"/>
      <c r="M944" s="378"/>
      <c r="N944" s="378"/>
      <c r="O944" s="378"/>
      <c r="P944" s="378"/>
      <c r="Q944" s="378"/>
      <c r="R944" s="378"/>
      <c r="S944" s="377"/>
      <c r="T944" s="378"/>
      <c r="U944" s="378"/>
      <c r="V944" s="378"/>
      <c r="W944" s="378"/>
      <c r="X944" s="378"/>
      <c r="Y944" s="378"/>
      <c r="Z944" s="378"/>
      <c r="AA944" s="378"/>
      <c r="AB944" s="378"/>
      <c r="AC944" s="378"/>
      <c r="AD944" s="378"/>
      <c r="AE944" s="378"/>
      <c r="AF944" s="378"/>
      <c r="AG944" s="378"/>
      <c r="AH944" s="378"/>
      <c r="AI944" s="378"/>
      <c r="AJ944" s="378"/>
      <c r="AK944" s="378"/>
      <c r="AL944" s="378"/>
    </row>
    <row r="945" spans="2:38" s="9" customFormat="1">
      <c r="B945" s="7"/>
      <c r="E945" s="378"/>
      <c r="F945" s="378"/>
      <c r="G945" s="378"/>
      <c r="H945" s="378"/>
      <c r="I945" s="378"/>
      <c r="J945" s="378"/>
      <c r="K945" s="378"/>
      <c r="L945" s="378"/>
      <c r="M945" s="378"/>
      <c r="N945" s="378"/>
      <c r="O945" s="378"/>
      <c r="P945" s="378"/>
      <c r="Q945" s="378"/>
      <c r="R945" s="378"/>
      <c r="S945" s="377"/>
      <c r="T945" s="378"/>
      <c r="U945" s="378"/>
      <c r="V945" s="378"/>
      <c r="W945" s="378"/>
      <c r="X945" s="378"/>
      <c r="Y945" s="378"/>
      <c r="Z945" s="378"/>
      <c r="AA945" s="378"/>
      <c r="AB945" s="378"/>
      <c r="AC945" s="378"/>
      <c r="AD945" s="378"/>
      <c r="AE945" s="378"/>
      <c r="AF945" s="378"/>
      <c r="AG945" s="378"/>
      <c r="AH945" s="378"/>
      <c r="AI945" s="378"/>
      <c r="AJ945" s="378"/>
      <c r="AK945" s="378"/>
      <c r="AL945" s="378"/>
    </row>
    <row r="946" spans="2:38" s="9" customFormat="1">
      <c r="B946" s="7"/>
      <c r="E946" s="378"/>
      <c r="F946" s="378"/>
      <c r="G946" s="378"/>
      <c r="H946" s="378"/>
      <c r="I946" s="378"/>
      <c r="J946" s="378"/>
      <c r="K946" s="378"/>
      <c r="L946" s="378"/>
      <c r="M946" s="378"/>
      <c r="N946" s="378"/>
      <c r="O946" s="378"/>
      <c r="P946" s="378"/>
      <c r="Q946" s="378"/>
      <c r="R946" s="378"/>
      <c r="S946" s="377"/>
      <c r="T946" s="378"/>
      <c r="U946" s="378"/>
      <c r="V946" s="378"/>
      <c r="W946" s="378"/>
      <c r="X946" s="378"/>
      <c r="Y946" s="378"/>
      <c r="Z946" s="378"/>
      <c r="AA946" s="378"/>
      <c r="AB946" s="378"/>
      <c r="AC946" s="378"/>
      <c r="AD946" s="378"/>
      <c r="AE946" s="378"/>
      <c r="AF946" s="378"/>
      <c r="AG946" s="378"/>
      <c r="AH946" s="378"/>
      <c r="AI946" s="378"/>
      <c r="AJ946" s="378"/>
      <c r="AK946" s="378"/>
      <c r="AL946" s="378"/>
    </row>
    <row r="947" spans="2:38" s="9" customFormat="1">
      <c r="B947" s="7"/>
      <c r="E947" s="378"/>
      <c r="F947" s="378"/>
      <c r="G947" s="378"/>
      <c r="H947" s="378"/>
      <c r="I947" s="378"/>
      <c r="J947" s="378"/>
      <c r="K947" s="378"/>
      <c r="L947" s="378"/>
      <c r="M947" s="378"/>
      <c r="N947" s="378"/>
      <c r="O947" s="378"/>
      <c r="P947" s="378"/>
      <c r="Q947" s="378"/>
      <c r="R947" s="378"/>
      <c r="S947" s="377"/>
      <c r="T947" s="378"/>
      <c r="U947" s="378"/>
      <c r="V947" s="378"/>
      <c r="W947" s="378"/>
      <c r="X947" s="378"/>
      <c r="Y947" s="378"/>
      <c r="Z947" s="378"/>
      <c r="AA947" s="378"/>
      <c r="AB947" s="378"/>
      <c r="AC947" s="378"/>
      <c r="AD947" s="378"/>
      <c r="AE947" s="378"/>
      <c r="AF947" s="378"/>
      <c r="AG947" s="378"/>
      <c r="AH947" s="378"/>
      <c r="AI947" s="378"/>
      <c r="AJ947" s="378"/>
      <c r="AK947" s="378"/>
      <c r="AL947" s="378"/>
    </row>
    <row r="948" spans="2:38" s="9" customFormat="1">
      <c r="B948" s="7"/>
      <c r="E948" s="378"/>
      <c r="F948" s="378"/>
      <c r="G948" s="378"/>
      <c r="H948" s="378"/>
      <c r="I948" s="378"/>
      <c r="J948" s="378"/>
      <c r="K948" s="378"/>
      <c r="L948" s="378"/>
      <c r="M948" s="378"/>
      <c r="N948" s="378"/>
      <c r="O948" s="378"/>
      <c r="P948" s="378"/>
      <c r="Q948" s="378"/>
      <c r="R948" s="378"/>
      <c r="S948" s="377"/>
      <c r="T948" s="378"/>
      <c r="U948" s="378"/>
      <c r="V948" s="378"/>
      <c r="W948" s="378"/>
      <c r="X948" s="378"/>
      <c r="Y948" s="378"/>
      <c r="Z948" s="378"/>
      <c r="AA948" s="378"/>
      <c r="AB948" s="378"/>
      <c r="AC948" s="378"/>
      <c r="AD948" s="378"/>
      <c r="AE948" s="378"/>
      <c r="AF948" s="378"/>
      <c r="AG948" s="378"/>
      <c r="AH948" s="378"/>
      <c r="AI948" s="378"/>
      <c r="AJ948" s="378"/>
      <c r="AK948" s="378"/>
      <c r="AL948" s="378"/>
    </row>
    <row r="949" spans="2:38" s="9" customFormat="1">
      <c r="B949" s="7"/>
      <c r="E949" s="378"/>
      <c r="F949" s="378"/>
      <c r="G949" s="378"/>
      <c r="H949" s="378"/>
      <c r="I949" s="378"/>
      <c r="J949" s="378"/>
      <c r="K949" s="378"/>
      <c r="L949" s="378"/>
      <c r="M949" s="378"/>
      <c r="N949" s="378"/>
      <c r="O949" s="378"/>
      <c r="P949" s="378"/>
      <c r="Q949" s="378"/>
      <c r="R949" s="378"/>
      <c r="S949" s="377"/>
      <c r="T949" s="378"/>
      <c r="U949" s="378"/>
      <c r="V949" s="378"/>
      <c r="W949" s="378"/>
      <c r="X949" s="378"/>
      <c r="Y949" s="378"/>
      <c r="Z949" s="378"/>
      <c r="AA949" s="378"/>
      <c r="AB949" s="378"/>
      <c r="AC949" s="378"/>
      <c r="AD949" s="378"/>
      <c r="AE949" s="378"/>
      <c r="AF949" s="378"/>
      <c r="AG949" s="378"/>
      <c r="AH949" s="378"/>
      <c r="AI949" s="378"/>
      <c r="AJ949" s="378"/>
      <c r="AK949" s="378"/>
      <c r="AL949" s="378"/>
    </row>
    <row r="950" spans="2:38" s="9" customFormat="1">
      <c r="B950" s="7"/>
      <c r="E950" s="378"/>
      <c r="F950" s="378"/>
      <c r="G950" s="378"/>
      <c r="H950" s="378"/>
      <c r="I950" s="378"/>
      <c r="J950" s="378"/>
      <c r="K950" s="378"/>
      <c r="L950" s="378"/>
      <c r="M950" s="378"/>
      <c r="N950" s="378"/>
      <c r="O950" s="378"/>
      <c r="P950" s="378"/>
      <c r="Q950" s="378"/>
      <c r="R950" s="378"/>
      <c r="S950" s="377"/>
      <c r="T950" s="378"/>
      <c r="U950" s="378"/>
      <c r="V950" s="378"/>
      <c r="W950" s="378"/>
      <c r="X950" s="378"/>
      <c r="Y950" s="378"/>
      <c r="Z950" s="378"/>
      <c r="AA950" s="378"/>
      <c r="AB950" s="378"/>
      <c r="AC950" s="378"/>
      <c r="AD950" s="378"/>
      <c r="AE950" s="378"/>
      <c r="AF950" s="378"/>
      <c r="AG950" s="378"/>
      <c r="AH950" s="378"/>
      <c r="AI950" s="378"/>
      <c r="AJ950" s="378"/>
      <c r="AK950" s="378"/>
      <c r="AL950" s="378"/>
    </row>
    <row r="951" spans="2:38" s="9" customFormat="1">
      <c r="B951" s="7"/>
      <c r="E951" s="378"/>
      <c r="F951" s="378"/>
      <c r="G951" s="378"/>
      <c r="H951" s="378"/>
      <c r="I951" s="378"/>
      <c r="J951" s="378"/>
      <c r="K951" s="378"/>
      <c r="L951" s="378"/>
      <c r="M951" s="378"/>
      <c r="N951" s="378"/>
      <c r="O951" s="378"/>
      <c r="P951" s="378"/>
      <c r="Q951" s="378"/>
      <c r="R951" s="378"/>
      <c r="S951" s="377"/>
      <c r="T951" s="378"/>
      <c r="U951" s="378"/>
      <c r="V951" s="378"/>
      <c r="W951" s="378"/>
      <c r="X951" s="378"/>
      <c r="Y951" s="378"/>
      <c r="Z951" s="378"/>
      <c r="AA951" s="378"/>
      <c r="AB951" s="378"/>
      <c r="AC951" s="378"/>
      <c r="AD951" s="378"/>
      <c r="AE951" s="378"/>
      <c r="AF951" s="378"/>
      <c r="AG951" s="378"/>
      <c r="AH951" s="378"/>
      <c r="AI951" s="378"/>
      <c r="AJ951" s="378"/>
      <c r="AK951" s="378"/>
      <c r="AL951" s="378"/>
    </row>
    <row r="952" spans="2:38" s="9" customFormat="1">
      <c r="B952" s="7"/>
      <c r="E952" s="378"/>
      <c r="F952" s="378"/>
      <c r="G952" s="378"/>
      <c r="H952" s="378"/>
      <c r="I952" s="378"/>
      <c r="J952" s="378"/>
      <c r="K952" s="378"/>
      <c r="L952" s="378"/>
      <c r="M952" s="378"/>
      <c r="N952" s="378"/>
      <c r="O952" s="378"/>
      <c r="P952" s="378"/>
      <c r="Q952" s="378"/>
      <c r="R952" s="378"/>
      <c r="S952" s="377"/>
      <c r="T952" s="378"/>
      <c r="U952" s="378"/>
      <c r="V952" s="378"/>
      <c r="W952" s="378"/>
      <c r="X952" s="378"/>
      <c r="Y952" s="378"/>
      <c r="Z952" s="378"/>
      <c r="AA952" s="378"/>
      <c r="AB952" s="378"/>
      <c r="AC952" s="378"/>
      <c r="AD952" s="378"/>
      <c r="AE952" s="378"/>
      <c r="AF952" s="378"/>
      <c r="AG952" s="378"/>
      <c r="AH952" s="378"/>
      <c r="AI952" s="378"/>
      <c r="AJ952" s="378"/>
      <c r="AK952" s="378"/>
      <c r="AL952" s="378"/>
    </row>
    <row r="953" spans="2:38" s="9" customFormat="1">
      <c r="B953" s="7"/>
      <c r="E953" s="378"/>
      <c r="F953" s="378"/>
      <c r="G953" s="378"/>
      <c r="H953" s="378"/>
      <c r="I953" s="378"/>
      <c r="J953" s="378"/>
      <c r="K953" s="378"/>
      <c r="L953" s="378"/>
      <c r="M953" s="378"/>
      <c r="N953" s="378"/>
      <c r="O953" s="378"/>
      <c r="P953" s="378"/>
      <c r="Q953" s="378"/>
      <c r="R953" s="378"/>
      <c r="S953" s="377"/>
      <c r="T953" s="378"/>
      <c r="U953" s="378"/>
      <c r="V953" s="378"/>
      <c r="W953" s="378"/>
      <c r="X953" s="378"/>
      <c r="Y953" s="378"/>
      <c r="Z953" s="378"/>
      <c r="AA953" s="378"/>
      <c r="AB953" s="378"/>
      <c r="AC953" s="378"/>
      <c r="AD953" s="378"/>
      <c r="AE953" s="378"/>
      <c r="AF953" s="378"/>
      <c r="AG953" s="378"/>
      <c r="AH953" s="378"/>
      <c r="AI953" s="378"/>
      <c r="AJ953" s="378"/>
      <c r="AK953" s="378"/>
      <c r="AL953" s="378"/>
    </row>
    <row r="954" spans="2:38" s="9" customFormat="1">
      <c r="B954" s="7"/>
      <c r="E954" s="378"/>
      <c r="F954" s="378"/>
      <c r="G954" s="378"/>
      <c r="H954" s="378"/>
      <c r="I954" s="378"/>
      <c r="J954" s="378"/>
      <c r="K954" s="378"/>
      <c r="L954" s="378"/>
      <c r="M954" s="378"/>
      <c r="N954" s="378"/>
      <c r="O954" s="378"/>
      <c r="P954" s="378"/>
      <c r="Q954" s="378"/>
      <c r="R954" s="378"/>
      <c r="S954" s="377"/>
      <c r="T954" s="378"/>
      <c r="U954" s="378"/>
      <c r="V954" s="378"/>
      <c r="W954" s="378"/>
      <c r="X954" s="378"/>
      <c r="Y954" s="378"/>
      <c r="Z954" s="378"/>
      <c r="AA954" s="378"/>
      <c r="AB954" s="378"/>
      <c r="AC954" s="378"/>
      <c r="AD954" s="378"/>
      <c r="AE954" s="378"/>
      <c r="AF954" s="378"/>
      <c r="AG954" s="378"/>
      <c r="AH954" s="378"/>
      <c r="AI954" s="378"/>
      <c r="AJ954" s="378"/>
      <c r="AK954" s="378"/>
      <c r="AL954" s="378"/>
    </row>
    <row r="955" spans="2:38" s="9" customFormat="1">
      <c r="B955" s="7"/>
      <c r="E955" s="378"/>
      <c r="F955" s="378"/>
      <c r="G955" s="378"/>
      <c r="H955" s="378"/>
      <c r="I955" s="378"/>
      <c r="J955" s="378"/>
      <c r="K955" s="378"/>
      <c r="L955" s="378"/>
      <c r="M955" s="378"/>
      <c r="N955" s="378"/>
      <c r="O955" s="378"/>
      <c r="P955" s="378"/>
      <c r="Q955" s="378"/>
      <c r="R955" s="378"/>
      <c r="S955" s="377"/>
      <c r="T955" s="378"/>
      <c r="U955" s="378"/>
      <c r="V955" s="378"/>
      <c r="W955" s="378"/>
      <c r="X955" s="378"/>
      <c r="Y955" s="378"/>
      <c r="Z955" s="378"/>
      <c r="AA955" s="378"/>
      <c r="AB955" s="378"/>
      <c r="AC955" s="378"/>
      <c r="AD955" s="378"/>
      <c r="AE955" s="378"/>
      <c r="AF955" s="378"/>
      <c r="AG955" s="378"/>
      <c r="AH955" s="378"/>
      <c r="AI955" s="378"/>
      <c r="AJ955" s="378"/>
      <c r="AK955" s="378"/>
      <c r="AL955" s="378"/>
    </row>
    <row r="956" spans="2:38" s="9" customFormat="1">
      <c r="B956" s="7"/>
      <c r="E956" s="378"/>
      <c r="F956" s="378"/>
      <c r="G956" s="378"/>
      <c r="H956" s="378"/>
      <c r="I956" s="378"/>
      <c r="J956" s="378"/>
      <c r="K956" s="378"/>
      <c r="L956" s="378"/>
      <c r="M956" s="378"/>
      <c r="N956" s="378"/>
      <c r="O956" s="378"/>
      <c r="P956" s="378"/>
      <c r="Q956" s="378"/>
      <c r="R956" s="378"/>
      <c r="S956" s="377"/>
      <c r="T956" s="378"/>
      <c r="U956" s="378"/>
      <c r="V956" s="378"/>
      <c r="W956" s="378"/>
      <c r="X956" s="378"/>
      <c r="Y956" s="378"/>
      <c r="Z956" s="378"/>
      <c r="AA956" s="378"/>
      <c r="AB956" s="378"/>
      <c r="AC956" s="378"/>
      <c r="AD956" s="378"/>
      <c r="AE956" s="378"/>
      <c r="AF956" s="378"/>
      <c r="AG956" s="378"/>
      <c r="AH956" s="378"/>
      <c r="AI956" s="378"/>
      <c r="AJ956" s="378"/>
      <c r="AK956" s="378"/>
      <c r="AL956" s="378"/>
    </row>
    <row r="957" spans="2:38" s="9" customFormat="1">
      <c r="B957" s="7"/>
      <c r="E957" s="378"/>
      <c r="F957" s="378"/>
      <c r="G957" s="378"/>
      <c r="H957" s="378"/>
      <c r="I957" s="378"/>
      <c r="J957" s="378"/>
      <c r="K957" s="378"/>
      <c r="L957" s="378"/>
      <c r="M957" s="378"/>
      <c r="N957" s="378"/>
      <c r="O957" s="378"/>
      <c r="P957" s="378"/>
      <c r="Q957" s="378"/>
      <c r="R957" s="378"/>
      <c r="S957" s="377"/>
      <c r="T957" s="378"/>
      <c r="U957" s="378"/>
      <c r="V957" s="378"/>
      <c r="W957" s="378"/>
      <c r="X957" s="378"/>
      <c r="Y957" s="378"/>
      <c r="Z957" s="378"/>
      <c r="AA957" s="378"/>
      <c r="AB957" s="378"/>
      <c r="AC957" s="378"/>
      <c r="AD957" s="378"/>
      <c r="AE957" s="378"/>
      <c r="AF957" s="378"/>
      <c r="AG957" s="378"/>
      <c r="AH957" s="378"/>
      <c r="AI957" s="378"/>
      <c r="AJ957" s="378"/>
      <c r="AK957" s="378"/>
      <c r="AL957" s="378"/>
    </row>
    <row r="958" spans="2:38" s="9" customFormat="1">
      <c r="B958" s="7"/>
      <c r="E958" s="378"/>
      <c r="F958" s="378"/>
      <c r="G958" s="378"/>
      <c r="H958" s="378"/>
      <c r="I958" s="378"/>
      <c r="J958" s="378"/>
      <c r="K958" s="378"/>
      <c r="L958" s="378"/>
      <c r="M958" s="378"/>
      <c r="N958" s="378"/>
      <c r="O958" s="378"/>
      <c r="P958" s="378"/>
      <c r="Q958" s="378"/>
      <c r="R958" s="378"/>
      <c r="S958" s="377"/>
      <c r="T958" s="378"/>
      <c r="U958" s="378"/>
      <c r="V958" s="378"/>
      <c r="W958" s="378"/>
      <c r="X958" s="378"/>
      <c r="Y958" s="378"/>
      <c r="Z958" s="378"/>
      <c r="AA958" s="378"/>
      <c r="AB958" s="378"/>
      <c r="AC958" s="378"/>
      <c r="AD958" s="378"/>
      <c r="AE958" s="378"/>
      <c r="AF958" s="378"/>
      <c r="AG958" s="378"/>
      <c r="AH958" s="378"/>
      <c r="AI958" s="378"/>
      <c r="AJ958" s="378"/>
      <c r="AK958" s="378"/>
      <c r="AL958" s="378"/>
    </row>
    <row r="959" spans="2:38" s="9" customFormat="1">
      <c r="B959" s="7"/>
      <c r="E959" s="378"/>
      <c r="F959" s="378"/>
      <c r="G959" s="378"/>
      <c r="H959" s="378"/>
      <c r="I959" s="378"/>
      <c r="J959" s="378"/>
      <c r="K959" s="378"/>
      <c r="L959" s="378"/>
      <c r="M959" s="378"/>
      <c r="N959" s="378"/>
      <c r="O959" s="378"/>
      <c r="P959" s="378"/>
      <c r="Q959" s="378"/>
      <c r="R959" s="378"/>
      <c r="S959" s="377"/>
      <c r="T959" s="378"/>
      <c r="U959" s="378"/>
      <c r="V959" s="378"/>
      <c r="W959" s="378"/>
      <c r="X959" s="378"/>
      <c r="Y959" s="378"/>
      <c r="Z959" s="378"/>
      <c r="AA959" s="378"/>
      <c r="AB959" s="378"/>
      <c r="AC959" s="378"/>
      <c r="AD959" s="378"/>
      <c r="AE959" s="378"/>
      <c r="AF959" s="378"/>
      <c r="AG959" s="378"/>
      <c r="AH959" s="378"/>
      <c r="AI959" s="378"/>
      <c r="AJ959" s="378"/>
      <c r="AK959" s="378"/>
      <c r="AL959" s="378"/>
    </row>
    <row r="960" spans="2:38" s="9" customFormat="1">
      <c r="B960" s="7"/>
      <c r="E960" s="378"/>
      <c r="F960" s="378"/>
      <c r="G960" s="378"/>
      <c r="H960" s="378"/>
      <c r="I960" s="378"/>
      <c r="J960" s="378"/>
      <c r="K960" s="378"/>
      <c r="L960" s="378"/>
      <c r="M960" s="378"/>
      <c r="N960" s="378"/>
      <c r="O960" s="378"/>
      <c r="P960" s="378"/>
      <c r="Q960" s="378"/>
      <c r="R960" s="378"/>
      <c r="S960" s="377"/>
      <c r="T960" s="378"/>
      <c r="U960" s="378"/>
      <c r="V960" s="378"/>
      <c r="W960" s="378"/>
      <c r="X960" s="378"/>
      <c r="Y960" s="378"/>
      <c r="Z960" s="378"/>
      <c r="AA960" s="378"/>
      <c r="AB960" s="378"/>
      <c r="AC960" s="378"/>
      <c r="AD960" s="378"/>
      <c r="AE960" s="378"/>
      <c r="AF960" s="378"/>
      <c r="AG960" s="378"/>
      <c r="AH960" s="378"/>
      <c r="AI960" s="378"/>
      <c r="AJ960" s="378"/>
      <c r="AK960" s="378"/>
      <c r="AL960" s="378"/>
    </row>
    <row r="961" spans="2:38" s="9" customFormat="1">
      <c r="B961" s="7"/>
      <c r="E961" s="378"/>
      <c r="F961" s="378"/>
      <c r="G961" s="378"/>
      <c r="H961" s="378"/>
      <c r="I961" s="378"/>
      <c r="J961" s="378"/>
      <c r="K961" s="378"/>
      <c r="L961" s="378"/>
      <c r="M961" s="378"/>
      <c r="N961" s="378"/>
      <c r="O961" s="378"/>
      <c r="P961" s="378"/>
      <c r="Q961" s="378"/>
      <c r="R961" s="378"/>
      <c r="S961" s="377"/>
      <c r="T961" s="378"/>
      <c r="U961" s="378"/>
      <c r="V961" s="378"/>
      <c r="W961" s="378"/>
      <c r="X961" s="378"/>
      <c r="Y961" s="378"/>
      <c r="Z961" s="378"/>
      <c r="AA961" s="378"/>
      <c r="AB961" s="378"/>
      <c r="AC961" s="378"/>
      <c r="AD961" s="378"/>
      <c r="AE961" s="378"/>
      <c r="AF961" s="378"/>
      <c r="AG961" s="378"/>
      <c r="AH961" s="378"/>
      <c r="AI961" s="378"/>
      <c r="AJ961" s="378"/>
      <c r="AK961" s="378"/>
      <c r="AL961" s="378"/>
    </row>
    <row r="962" spans="2:38" s="9" customFormat="1">
      <c r="B962" s="7"/>
      <c r="E962" s="378"/>
      <c r="F962" s="378"/>
      <c r="G962" s="378"/>
      <c r="H962" s="378"/>
      <c r="I962" s="378"/>
      <c r="J962" s="378"/>
      <c r="K962" s="378"/>
      <c r="L962" s="378"/>
      <c r="M962" s="378"/>
      <c r="N962" s="378"/>
      <c r="O962" s="378"/>
      <c r="P962" s="378"/>
      <c r="Q962" s="378"/>
      <c r="R962" s="378"/>
      <c r="S962" s="377"/>
      <c r="T962" s="378"/>
      <c r="U962" s="378"/>
      <c r="V962" s="378"/>
      <c r="W962" s="378"/>
      <c r="X962" s="378"/>
      <c r="Y962" s="378"/>
      <c r="Z962" s="378"/>
      <c r="AA962" s="378"/>
      <c r="AB962" s="378"/>
      <c r="AC962" s="378"/>
      <c r="AD962" s="378"/>
      <c r="AE962" s="378"/>
      <c r="AF962" s="378"/>
      <c r="AG962" s="378"/>
      <c r="AH962" s="378"/>
      <c r="AI962" s="378"/>
      <c r="AJ962" s="378"/>
      <c r="AK962" s="378"/>
      <c r="AL962" s="378"/>
    </row>
    <row r="963" spans="2:38" s="9" customFormat="1">
      <c r="B963" s="7"/>
      <c r="E963" s="378"/>
      <c r="F963" s="378"/>
      <c r="G963" s="378"/>
      <c r="H963" s="378"/>
      <c r="I963" s="378"/>
      <c r="J963" s="378"/>
      <c r="K963" s="378"/>
      <c r="L963" s="378"/>
      <c r="M963" s="378"/>
      <c r="N963" s="378"/>
      <c r="O963" s="378"/>
      <c r="P963" s="378"/>
      <c r="Q963" s="378"/>
      <c r="R963" s="378"/>
      <c r="S963" s="377"/>
      <c r="T963" s="378"/>
      <c r="U963" s="378"/>
      <c r="V963" s="378"/>
      <c r="W963" s="378"/>
      <c r="X963" s="378"/>
      <c r="Y963" s="378"/>
      <c r="Z963" s="378"/>
      <c r="AA963" s="378"/>
      <c r="AB963" s="378"/>
      <c r="AC963" s="378"/>
      <c r="AD963" s="378"/>
      <c r="AE963" s="378"/>
      <c r="AF963" s="378"/>
      <c r="AG963" s="378"/>
      <c r="AH963" s="378"/>
      <c r="AI963" s="378"/>
      <c r="AJ963" s="378"/>
      <c r="AK963" s="378"/>
      <c r="AL963" s="378"/>
    </row>
    <row r="964" spans="2:38" s="9" customFormat="1">
      <c r="B964" s="7"/>
      <c r="E964" s="378"/>
      <c r="F964" s="378"/>
      <c r="G964" s="378"/>
      <c r="H964" s="378"/>
      <c r="I964" s="378"/>
      <c r="J964" s="378"/>
      <c r="K964" s="378"/>
      <c r="L964" s="378"/>
      <c r="M964" s="378"/>
      <c r="N964" s="378"/>
      <c r="O964" s="378"/>
      <c r="P964" s="378"/>
      <c r="Q964" s="378"/>
      <c r="R964" s="378"/>
      <c r="S964" s="377"/>
      <c r="T964" s="378"/>
      <c r="U964" s="378"/>
      <c r="V964" s="378"/>
      <c r="W964" s="378"/>
      <c r="X964" s="378"/>
      <c r="Y964" s="378"/>
      <c r="Z964" s="378"/>
      <c r="AA964" s="378"/>
      <c r="AB964" s="378"/>
      <c r="AC964" s="378"/>
      <c r="AD964" s="378"/>
      <c r="AE964" s="378"/>
      <c r="AF964" s="378"/>
      <c r="AG964" s="378"/>
      <c r="AH964" s="378"/>
      <c r="AI964" s="378"/>
      <c r="AJ964" s="378"/>
      <c r="AK964" s="378"/>
      <c r="AL964" s="378"/>
    </row>
    <row r="965" spans="2:38" s="9" customFormat="1">
      <c r="B965" s="7"/>
      <c r="E965" s="378"/>
      <c r="F965" s="378"/>
      <c r="G965" s="378"/>
      <c r="H965" s="378"/>
      <c r="I965" s="378"/>
      <c r="J965" s="378"/>
      <c r="K965" s="378"/>
      <c r="L965" s="378"/>
      <c r="M965" s="378"/>
      <c r="N965" s="378"/>
      <c r="O965" s="378"/>
      <c r="P965" s="378"/>
      <c r="Q965" s="378"/>
      <c r="R965" s="378"/>
      <c r="S965" s="377"/>
      <c r="T965" s="378"/>
      <c r="U965" s="378"/>
      <c r="V965" s="378"/>
      <c r="W965" s="378"/>
      <c r="X965" s="378"/>
      <c r="Y965" s="378"/>
      <c r="Z965" s="378"/>
      <c r="AA965" s="378"/>
      <c r="AB965" s="378"/>
      <c r="AC965" s="378"/>
      <c r="AD965" s="378"/>
      <c r="AE965" s="378"/>
      <c r="AF965" s="378"/>
      <c r="AG965" s="378"/>
      <c r="AH965" s="378"/>
      <c r="AI965" s="378"/>
      <c r="AJ965" s="378"/>
      <c r="AK965" s="378"/>
      <c r="AL965" s="378"/>
    </row>
    <row r="966" spans="2:38" s="9" customFormat="1">
      <c r="B966" s="7"/>
      <c r="E966" s="378"/>
      <c r="F966" s="378"/>
      <c r="G966" s="378"/>
      <c r="H966" s="378"/>
      <c r="I966" s="378"/>
      <c r="J966" s="378"/>
      <c r="K966" s="378"/>
      <c r="L966" s="378"/>
      <c r="M966" s="378"/>
      <c r="N966" s="378"/>
      <c r="O966" s="378"/>
      <c r="P966" s="378"/>
      <c r="Q966" s="378"/>
      <c r="R966" s="378"/>
      <c r="S966" s="377"/>
      <c r="T966" s="378"/>
      <c r="U966" s="378"/>
      <c r="V966" s="378"/>
      <c r="W966" s="378"/>
      <c r="X966" s="378"/>
      <c r="Y966" s="378"/>
      <c r="Z966" s="378"/>
      <c r="AA966" s="378"/>
      <c r="AB966" s="378"/>
      <c r="AC966" s="378"/>
      <c r="AD966" s="378"/>
      <c r="AE966" s="378"/>
      <c r="AF966" s="378"/>
      <c r="AG966" s="378"/>
      <c r="AH966" s="378"/>
      <c r="AI966" s="378"/>
      <c r="AJ966" s="378"/>
      <c r="AK966" s="378"/>
      <c r="AL966" s="378"/>
    </row>
    <row r="967" spans="2:38" s="9" customFormat="1">
      <c r="B967" s="7"/>
      <c r="E967" s="378"/>
      <c r="F967" s="378"/>
      <c r="G967" s="378"/>
      <c r="H967" s="378"/>
      <c r="I967" s="378"/>
      <c r="J967" s="378"/>
      <c r="K967" s="378"/>
      <c r="L967" s="378"/>
      <c r="M967" s="378"/>
      <c r="N967" s="378"/>
      <c r="O967" s="378"/>
      <c r="P967" s="378"/>
      <c r="Q967" s="378"/>
      <c r="R967" s="378"/>
      <c r="S967" s="377"/>
      <c r="T967" s="378"/>
      <c r="U967" s="378"/>
      <c r="V967" s="378"/>
      <c r="W967" s="378"/>
      <c r="X967" s="378"/>
      <c r="Y967" s="378"/>
      <c r="Z967" s="378"/>
      <c r="AA967" s="378"/>
      <c r="AB967" s="378"/>
      <c r="AC967" s="378"/>
      <c r="AD967" s="378"/>
      <c r="AE967" s="378"/>
      <c r="AF967" s="378"/>
      <c r="AG967" s="378"/>
      <c r="AH967" s="378"/>
      <c r="AI967" s="378"/>
      <c r="AJ967" s="378"/>
      <c r="AK967" s="378"/>
      <c r="AL967" s="378"/>
    </row>
    <row r="968" spans="2:38" s="9" customFormat="1">
      <c r="B968" s="7"/>
      <c r="E968" s="378"/>
      <c r="F968" s="378"/>
      <c r="G968" s="378"/>
      <c r="H968" s="378"/>
      <c r="I968" s="378"/>
      <c r="J968" s="378"/>
      <c r="K968" s="378"/>
      <c r="L968" s="378"/>
      <c r="M968" s="378"/>
      <c r="N968" s="378"/>
      <c r="O968" s="378"/>
      <c r="P968" s="378"/>
      <c r="Q968" s="378"/>
      <c r="R968" s="378"/>
      <c r="S968" s="377"/>
      <c r="T968" s="378"/>
      <c r="U968" s="378"/>
      <c r="V968" s="378"/>
      <c r="W968" s="378"/>
      <c r="X968" s="378"/>
      <c r="Y968" s="378"/>
      <c r="Z968" s="378"/>
      <c r="AA968" s="378"/>
      <c r="AB968" s="378"/>
      <c r="AC968" s="378"/>
      <c r="AD968" s="378"/>
      <c r="AE968" s="378"/>
      <c r="AF968" s="378"/>
      <c r="AG968" s="378"/>
      <c r="AH968" s="378"/>
      <c r="AI968" s="378"/>
      <c r="AJ968" s="378"/>
      <c r="AK968" s="378"/>
      <c r="AL968" s="378"/>
    </row>
    <row r="969" spans="2:38" s="9" customFormat="1">
      <c r="B969" s="7"/>
      <c r="E969" s="378"/>
      <c r="F969" s="378"/>
      <c r="G969" s="378"/>
      <c r="H969" s="378"/>
      <c r="I969" s="378"/>
      <c r="J969" s="378"/>
      <c r="K969" s="378"/>
      <c r="L969" s="378"/>
      <c r="M969" s="378"/>
      <c r="N969" s="378"/>
      <c r="O969" s="378"/>
      <c r="P969" s="378"/>
      <c r="Q969" s="378"/>
      <c r="R969" s="378"/>
      <c r="S969" s="377"/>
      <c r="T969" s="378"/>
      <c r="U969" s="378"/>
      <c r="V969" s="378"/>
      <c r="W969" s="378"/>
      <c r="X969" s="378"/>
      <c r="Y969" s="378"/>
      <c r="Z969" s="378"/>
      <c r="AA969" s="378"/>
      <c r="AB969" s="378"/>
      <c r="AC969" s="378"/>
      <c r="AD969" s="378"/>
      <c r="AE969" s="378"/>
      <c r="AF969" s="378"/>
      <c r="AG969" s="378"/>
      <c r="AH969" s="378"/>
      <c r="AI969" s="378"/>
      <c r="AJ969" s="378"/>
      <c r="AK969" s="378"/>
      <c r="AL969" s="378"/>
    </row>
    <row r="970" spans="2:38" s="9" customFormat="1">
      <c r="B970" s="7"/>
      <c r="E970" s="378"/>
      <c r="F970" s="378"/>
      <c r="G970" s="378"/>
      <c r="H970" s="378"/>
      <c r="I970" s="378"/>
      <c r="J970" s="378"/>
      <c r="K970" s="378"/>
      <c r="L970" s="378"/>
      <c r="M970" s="378"/>
      <c r="N970" s="378"/>
      <c r="O970" s="378"/>
      <c r="P970" s="378"/>
      <c r="Q970" s="378"/>
      <c r="R970" s="378"/>
      <c r="S970" s="377"/>
      <c r="T970" s="378"/>
      <c r="U970" s="378"/>
      <c r="V970" s="378"/>
      <c r="W970" s="378"/>
      <c r="X970" s="378"/>
      <c r="Y970" s="378"/>
      <c r="Z970" s="378"/>
      <c r="AA970" s="378"/>
      <c r="AB970" s="378"/>
      <c r="AC970" s="378"/>
      <c r="AD970" s="378"/>
      <c r="AE970" s="378"/>
      <c r="AF970" s="378"/>
      <c r="AG970" s="378"/>
      <c r="AH970" s="378"/>
      <c r="AI970" s="378"/>
      <c r="AJ970" s="378"/>
      <c r="AK970" s="378"/>
      <c r="AL970" s="378"/>
    </row>
    <row r="971" spans="2:38" s="9" customFormat="1">
      <c r="B971" s="7"/>
      <c r="E971" s="378"/>
      <c r="F971" s="378"/>
      <c r="G971" s="378"/>
      <c r="H971" s="378"/>
      <c r="I971" s="378"/>
      <c r="J971" s="378"/>
      <c r="K971" s="378"/>
      <c r="L971" s="378"/>
      <c r="M971" s="378"/>
      <c r="N971" s="378"/>
      <c r="O971" s="378"/>
      <c r="P971" s="378"/>
      <c r="Q971" s="378"/>
      <c r="R971" s="378"/>
      <c r="S971" s="377"/>
      <c r="T971" s="378"/>
      <c r="U971" s="378"/>
      <c r="V971" s="378"/>
      <c r="W971" s="378"/>
      <c r="X971" s="378"/>
      <c r="Y971" s="378"/>
      <c r="Z971" s="378"/>
      <c r="AA971" s="378"/>
      <c r="AB971" s="378"/>
      <c r="AC971" s="378"/>
      <c r="AD971" s="378"/>
      <c r="AE971" s="378"/>
      <c r="AF971" s="378"/>
      <c r="AG971" s="378"/>
      <c r="AH971" s="378"/>
      <c r="AI971" s="378"/>
      <c r="AJ971" s="378"/>
      <c r="AK971" s="378"/>
      <c r="AL971" s="378"/>
    </row>
    <row r="972" spans="2:38" s="9" customFormat="1">
      <c r="B972" s="7"/>
      <c r="E972" s="378"/>
      <c r="F972" s="378"/>
      <c r="G972" s="378"/>
      <c r="H972" s="378"/>
      <c r="I972" s="378"/>
      <c r="J972" s="378"/>
      <c r="K972" s="378"/>
      <c r="L972" s="378"/>
      <c r="M972" s="378"/>
      <c r="N972" s="378"/>
      <c r="O972" s="378"/>
      <c r="P972" s="378"/>
      <c r="Q972" s="378"/>
      <c r="R972" s="378"/>
      <c r="S972" s="377"/>
      <c r="T972" s="378"/>
      <c r="U972" s="378"/>
      <c r="V972" s="378"/>
      <c r="W972" s="378"/>
      <c r="X972" s="378"/>
      <c r="Y972" s="378"/>
      <c r="Z972" s="378"/>
      <c r="AA972" s="378"/>
      <c r="AB972" s="378"/>
      <c r="AC972" s="378"/>
      <c r="AD972" s="378"/>
      <c r="AE972" s="378"/>
      <c r="AF972" s="378"/>
      <c r="AG972" s="378"/>
      <c r="AH972" s="378"/>
      <c r="AI972" s="378"/>
      <c r="AJ972" s="378"/>
      <c r="AK972" s="378"/>
      <c r="AL972" s="378"/>
    </row>
    <row r="973" spans="2:38" s="9" customFormat="1">
      <c r="B973" s="7"/>
      <c r="E973" s="378"/>
      <c r="F973" s="378"/>
      <c r="G973" s="378"/>
      <c r="H973" s="378"/>
      <c r="I973" s="378"/>
      <c r="J973" s="378"/>
      <c r="K973" s="378"/>
      <c r="L973" s="378"/>
      <c r="M973" s="378"/>
      <c r="N973" s="378"/>
      <c r="O973" s="378"/>
      <c r="P973" s="378"/>
      <c r="Q973" s="378"/>
      <c r="R973" s="378"/>
      <c r="S973" s="377"/>
      <c r="T973" s="378"/>
      <c r="U973" s="378"/>
      <c r="V973" s="378"/>
      <c r="W973" s="378"/>
      <c r="X973" s="378"/>
      <c r="Y973" s="378"/>
      <c r="Z973" s="378"/>
      <c r="AA973" s="378"/>
      <c r="AB973" s="378"/>
      <c r="AC973" s="378"/>
      <c r="AD973" s="378"/>
      <c r="AE973" s="378"/>
      <c r="AF973" s="378"/>
      <c r="AG973" s="378"/>
      <c r="AH973" s="378"/>
      <c r="AI973" s="378"/>
      <c r="AJ973" s="378"/>
      <c r="AK973" s="378"/>
      <c r="AL973" s="378"/>
    </row>
    <row r="974" spans="2:38" s="9" customFormat="1">
      <c r="B974" s="7"/>
      <c r="E974" s="378"/>
      <c r="F974" s="378"/>
      <c r="G974" s="378"/>
      <c r="H974" s="378"/>
      <c r="I974" s="378"/>
      <c r="J974" s="378"/>
      <c r="K974" s="378"/>
      <c r="L974" s="378"/>
      <c r="M974" s="378"/>
      <c r="N974" s="378"/>
      <c r="O974" s="378"/>
      <c r="P974" s="378"/>
      <c r="Q974" s="378"/>
      <c r="R974" s="378"/>
      <c r="S974" s="377"/>
      <c r="T974" s="378"/>
      <c r="U974" s="378"/>
      <c r="V974" s="378"/>
      <c r="W974" s="378"/>
      <c r="X974" s="378"/>
      <c r="Y974" s="378"/>
      <c r="Z974" s="378"/>
      <c r="AA974" s="378"/>
      <c r="AB974" s="378"/>
      <c r="AC974" s="378"/>
      <c r="AD974" s="378"/>
      <c r="AE974" s="378"/>
      <c r="AF974" s="378"/>
      <c r="AG974" s="378"/>
      <c r="AH974" s="378"/>
      <c r="AI974" s="378"/>
      <c r="AJ974" s="378"/>
      <c r="AK974" s="378"/>
      <c r="AL974" s="378"/>
    </row>
    <row r="975" spans="2:38" s="9" customFormat="1">
      <c r="B975" s="7"/>
      <c r="E975" s="378"/>
      <c r="F975" s="378"/>
      <c r="G975" s="378"/>
      <c r="H975" s="378"/>
      <c r="I975" s="378"/>
      <c r="J975" s="378"/>
      <c r="K975" s="378"/>
      <c r="L975" s="378"/>
      <c r="M975" s="378"/>
      <c r="N975" s="378"/>
      <c r="O975" s="378"/>
      <c r="P975" s="378"/>
      <c r="Q975" s="378"/>
      <c r="R975" s="378"/>
      <c r="S975" s="377"/>
      <c r="T975" s="378"/>
      <c r="U975" s="378"/>
      <c r="V975" s="378"/>
      <c r="W975" s="378"/>
      <c r="X975" s="378"/>
      <c r="Y975" s="378"/>
      <c r="Z975" s="378"/>
      <c r="AA975" s="378"/>
      <c r="AB975" s="378"/>
      <c r="AC975" s="378"/>
      <c r="AD975" s="378"/>
      <c r="AE975" s="378"/>
      <c r="AF975" s="378"/>
      <c r="AG975" s="378"/>
      <c r="AH975" s="378"/>
      <c r="AI975" s="378"/>
      <c r="AJ975" s="378"/>
      <c r="AK975" s="378"/>
      <c r="AL975" s="378"/>
    </row>
    <row r="976" spans="2:38" s="9" customFormat="1">
      <c r="B976" s="7"/>
      <c r="E976" s="378"/>
      <c r="F976" s="378"/>
      <c r="G976" s="378"/>
      <c r="H976" s="378"/>
      <c r="I976" s="378"/>
      <c r="J976" s="378"/>
      <c r="K976" s="378"/>
      <c r="L976" s="378"/>
      <c r="M976" s="378"/>
      <c r="N976" s="378"/>
      <c r="O976" s="378"/>
      <c r="P976" s="378"/>
      <c r="Q976" s="378"/>
      <c r="R976" s="378"/>
      <c r="S976" s="377"/>
      <c r="T976" s="378"/>
      <c r="U976" s="378"/>
      <c r="V976" s="378"/>
      <c r="W976" s="378"/>
      <c r="X976" s="378"/>
      <c r="Y976" s="378"/>
      <c r="Z976" s="378"/>
      <c r="AA976" s="378"/>
      <c r="AB976" s="378"/>
      <c r="AC976" s="378"/>
      <c r="AD976" s="378"/>
      <c r="AE976" s="378"/>
      <c r="AF976" s="378"/>
      <c r="AG976" s="378"/>
      <c r="AH976" s="378"/>
      <c r="AI976" s="378"/>
      <c r="AJ976" s="378"/>
      <c r="AK976" s="378"/>
      <c r="AL976" s="378"/>
    </row>
    <row r="977" spans="2:38" s="9" customFormat="1">
      <c r="B977" s="7"/>
      <c r="E977" s="378"/>
      <c r="F977" s="378"/>
      <c r="G977" s="378"/>
      <c r="H977" s="378"/>
      <c r="I977" s="378"/>
      <c r="J977" s="378"/>
      <c r="K977" s="378"/>
      <c r="L977" s="378"/>
      <c r="M977" s="378"/>
      <c r="N977" s="378"/>
      <c r="O977" s="378"/>
      <c r="P977" s="378"/>
      <c r="Q977" s="378"/>
      <c r="R977" s="378"/>
      <c r="S977" s="377"/>
      <c r="T977" s="378"/>
      <c r="U977" s="378"/>
      <c r="V977" s="378"/>
      <c r="W977" s="378"/>
      <c r="X977" s="378"/>
      <c r="Y977" s="378"/>
      <c r="Z977" s="378"/>
      <c r="AA977" s="378"/>
      <c r="AB977" s="378"/>
      <c r="AC977" s="378"/>
      <c r="AD977" s="378"/>
      <c r="AE977" s="378"/>
      <c r="AF977" s="378"/>
      <c r="AG977" s="378"/>
      <c r="AH977" s="378"/>
      <c r="AI977" s="378"/>
      <c r="AJ977" s="378"/>
      <c r="AK977" s="378"/>
      <c r="AL977" s="378"/>
    </row>
    <row r="978" spans="2:38" s="9" customFormat="1">
      <c r="B978" s="7"/>
      <c r="E978" s="378"/>
      <c r="F978" s="378"/>
      <c r="G978" s="378"/>
      <c r="H978" s="378"/>
      <c r="I978" s="378"/>
      <c r="J978" s="378"/>
      <c r="K978" s="378"/>
      <c r="L978" s="378"/>
      <c r="M978" s="378"/>
      <c r="N978" s="378"/>
      <c r="O978" s="378"/>
      <c r="P978" s="378"/>
      <c r="Q978" s="378"/>
      <c r="R978" s="378"/>
      <c r="S978" s="377"/>
      <c r="T978" s="378"/>
      <c r="U978" s="378"/>
      <c r="V978" s="378"/>
      <c r="W978" s="378"/>
      <c r="X978" s="378"/>
      <c r="Y978" s="378"/>
      <c r="Z978" s="378"/>
      <c r="AA978" s="378"/>
      <c r="AB978" s="378"/>
      <c r="AC978" s="378"/>
      <c r="AD978" s="378"/>
      <c r="AE978" s="378"/>
      <c r="AF978" s="378"/>
      <c r="AG978" s="378"/>
      <c r="AH978" s="378"/>
      <c r="AI978" s="378"/>
      <c r="AJ978" s="378"/>
      <c r="AK978" s="378"/>
      <c r="AL978" s="378"/>
    </row>
    <row r="979" spans="2:38" s="9" customFormat="1">
      <c r="B979" s="7"/>
      <c r="E979" s="378"/>
      <c r="F979" s="378"/>
      <c r="G979" s="378"/>
      <c r="H979" s="378"/>
      <c r="I979" s="378"/>
      <c r="J979" s="378"/>
      <c r="K979" s="378"/>
      <c r="L979" s="378"/>
      <c r="M979" s="378"/>
      <c r="N979" s="378"/>
      <c r="O979" s="378"/>
      <c r="P979" s="378"/>
      <c r="Q979" s="378"/>
      <c r="R979" s="378"/>
      <c r="S979" s="377"/>
      <c r="T979" s="378"/>
      <c r="U979" s="378"/>
      <c r="V979" s="378"/>
      <c r="W979" s="378"/>
      <c r="X979" s="378"/>
      <c r="Y979" s="378"/>
      <c r="Z979" s="378"/>
      <c r="AA979" s="378"/>
      <c r="AB979" s="378"/>
      <c r="AC979" s="378"/>
      <c r="AD979" s="378"/>
      <c r="AE979" s="378"/>
      <c r="AF979" s="378"/>
      <c r="AG979" s="378"/>
      <c r="AH979" s="378"/>
      <c r="AI979" s="378"/>
      <c r="AJ979" s="378"/>
      <c r="AK979" s="378"/>
      <c r="AL979" s="378"/>
    </row>
    <row r="980" spans="2:38" s="9" customFormat="1">
      <c r="B980" s="7"/>
      <c r="E980" s="378"/>
      <c r="F980" s="378"/>
      <c r="G980" s="378"/>
      <c r="H980" s="378"/>
      <c r="I980" s="378"/>
      <c r="J980" s="378"/>
      <c r="K980" s="378"/>
      <c r="L980" s="378"/>
      <c r="M980" s="378"/>
      <c r="N980" s="378"/>
      <c r="O980" s="378"/>
      <c r="P980" s="378"/>
      <c r="Q980" s="378"/>
      <c r="R980" s="378"/>
      <c r="S980" s="377"/>
      <c r="T980" s="378"/>
      <c r="U980" s="378"/>
      <c r="V980" s="378"/>
      <c r="W980" s="378"/>
      <c r="X980" s="378"/>
      <c r="Y980" s="378"/>
      <c r="Z980" s="378"/>
      <c r="AA980" s="378"/>
      <c r="AB980" s="378"/>
      <c r="AC980" s="378"/>
      <c r="AD980" s="378"/>
      <c r="AE980" s="378"/>
      <c r="AF980" s="378"/>
      <c r="AG980" s="378"/>
      <c r="AH980" s="378"/>
      <c r="AI980" s="378"/>
      <c r="AJ980" s="378"/>
      <c r="AK980" s="378"/>
      <c r="AL980" s="378"/>
    </row>
    <row r="981" spans="2:38" s="9" customFormat="1">
      <c r="B981" s="7"/>
      <c r="E981" s="378"/>
      <c r="F981" s="378"/>
      <c r="G981" s="378"/>
      <c r="H981" s="378"/>
      <c r="I981" s="378"/>
      <c r="J981" s="378"/>
      <c r="K981" s="378"/>
      <c r="L981" s="378"/>
      <c r="M981" s="378"/>
      <c r="N981" s="378"/>
      <c r="O981" s="378"/>
      <c r="P981" s="378"/>
      <c r="Q981" s="378"/>
      <c r="R981" s="378"/>
      <c r="S981" s="377"/>
      <c r="T981" s="378"/>
      <c r="U981" s="378"/>
      <c r="V981" s="378"/>
      <c r="W981" s="378"/>
      <c r="X981" s="378"/>
      <c r="Y981" s="378"/>
      <c r="Z981" s="378"/>
      <c r="AA981" s="378"/>
      <c r="AB981" s="378"/>
      <c r="AC981" s="378"/>
      <c r="AD981" s="378"/>
      <c r="AE981" s="378"/>
      <c r="AF981" s="378"/>
      <c r="AG981" s="378"/>
      <c r="AH981" s="378"/>
      <c r="AI981" s="378"/>
      <c r="AJ981" s="378"/>
      <c r="AK981" s="378"/>
      <c r="AL981" s="378"/>
    </row>
    <row r="982" spans="2:38" s="9" customFormat="1">
      <c r="B982" s="7"/>
      <c r="E982" s="378"/>
      <c r="F982" s="378"/>
      <c r="G982" s="378"/>
      <c r="H982" s="378"/>
      <c r="I982" s="378"/>
      <c r="J982" s="378"/>
      <c r="K982" s="378"/>
      <c r="L982" s="378"/>
      <c r="M982" s="378"/>
      <c r="N982" s="378"/>
      <c r="O982" s="378"/>
      <c r="P982" s="378"/>
      <c r="Q982" s="378"/>
      <c r="R982" s="378"/>
      <c r="S982" s="377"/>
      <c r="T982" s="378"/>
      <c r="U982" s="378"/>
      <c r="V982" s="378"/>
      <c r="W982" s="378"/>
      <c r="X982" s="378"/>
      <c r="Y982" s="378"/>
      <c r="Z982" s="378"/>
      <c r="AA982" s="378"/>
      <c r="AB982" s="378"/>
      <c r="AC982" s="378"/>
      <c r="AD982" s="378"/>
      <c r="AE982" s="378"/>
      <c r="AF982" s="378"/>
      <c r="AG982" s="378"/>
      <c r="AH982" s="378"/>
      <c r="AI982" s="378"/>
      <c r="AJ982" s="378"/>
      <c r="AK982" s="378"/>
      <c r="AL982" s="378"/>
    </row>
    <row r="983" spans="2:38" s="9" customFormat="1">
      <c r="B983" s="7"/>
      <c r="E983" s="378"/>
      <c r="F983" s="378"/>
      <c r="G983" s="378"/>
      <c r="H983" s="378"/>
      <c r="I983" s="378"/>
      <c r="J983" s="378"/>
      <c r="K983" s="378"/>
      <c r="L983" s="378"/>
      <c r="M983" s="378"/>
      <c r="N983" s="378"/>
      <c r="O983" s="378"/>
      <c r="P983" s="378"/>
      <c r="Q983" s="378"/>
      <c r="R983" s="378"/>
      <c r="S983" s="377"/>
      <c r="T983" s="378"/>
      <c r="U983" s="378"/>
      <c r="V983" s="378"/>
      <c r="W983" s="378"/>
      <c r="X983" s="378"/>
      <c r="Y983" s="378"/>
      <c r="Z983" s="378"/>
      <c r="AA983" s="378"/>
      <c r="AB983" s="378"/>
      <c r="AC983" s="378"/>
      <c r="AD983" s="378"/>
      <c r="AE983" s="378"/>
      <c r="AF983" s="378"/>
      <c r="AG983" s="378"/>
      <c r="AH983" s="378"/>
      <c r="AI983" s="378"/>
      <c r="AJ983" s="378"/>
      <c r="AK983" s="378"/>
      <c r="AL983" s="378"/>
    </row>
    <row r="984" spans="2:38" s="9" customFormat="1">
      <c r="B984" s="7"/>
      <c r="E984" s="378"/>
      <c r="F984" s="378"/>
      <c r="G984" s="378"/>
      <c r="H984" s="378"/>
      <c r="I984" s="378"/>
      <c r="J984" s="378"/>
      <c r="K984" s="378"/>
      <c r="L984" s="378"/>
      <c r="M984" s="378"/>
      <c r="N984" s="378"/>
      <c r="O984" s="378"/>
      <c r="P984" s="378"/>
      <c r="Q984" s="378"/>
      <c r="R984" s="378"/>
      <c r="S984" s="377"/>
      <c r="T984" s="378"/>
      <c r="U984" s="378"/>
      <c r="V984" s="378"/>
      <c r="W984" s="378"/>
      <c r="X984" s="378"/>
      <c r="Y984" s="378"/>
      <c r="Z984" s="378"/>
      <c r="AA984" s="378"/>
      <c r="AB984" s="378"/>
      <c r="AC984" s="378"/>
      <c r="AD984" s="378"/>
      <c r="AE984" s="378"/>
      <c r="AF984" s="378"/>
      <c r="AG984" s="378"/>
      <c r="AH984" s="378"/>
      <c r="AI984" s="378"/>
      <c r="AJ984" s="378"/>
      <c r="AK984" s="378"/>
      <c r="AL984" s="378"/>
    </row>
    <row r="985" spans="2:38" s="9" customFormat="1">
      <c r="B985" s="7"/>
      <c r="E985" s="378"/>
      <c r="F985" s="378"/>
      <c r="G985" s="378"/>
      <c r="H985" s="378"/>
      <c r="I985" s="378"/>
      <c r="J985" s="378"/>
      <c r="K985" s="378"/>
      <c r="L985" s="378"/>
      <c r="M985" s="378"/>
      <c r="N985" s="378"/>
      <c r="O985" s="378"/>
      <c r="P985" s="378"/>
      <c r="Q985" s="378"/>
      <c r="R985" s="378"/>
      <c r="S985" s="377"/>
      <c r="T985" s="378"/>
      <c r="U985" s="378"/>
      <c r="V985" s="378"/>
      <c r="W985" s="378"/>
      <c r="X985" s="378"/>
      <c r="Y985" s="378"/>
      <c r="Z985" s="378"/>
      <c r="AA985" s="378"/>
      <c r="AB985" s="378"/>
      <c r="AC985" s="378"/>
      <c r="AD985" s="378"/>
      <c r="AE985" s="378"/>
      <c r="AF985" s="378"/>
      <c r="AG985" s="378"/>
      <c r="AH985" s="378"/>
      <c r="AI985" s="378"/>
      <c r="AJ985" s="378"/>
      <c r="AK985" s="378"/>
      <c r="AL985" s="378"/>
    </row>
    <row r="986" spans="2:38" s="9" customFormat="1">
      <c r="B986" s="7"/>
      <c r="E986" s="378"/>
      <c r="F986" s="378"/>
      <c r="G986" s="378"/>
      <c r="H986" s="378"/>
      <c r="I986" s="378"/>
      <c r="J986" s="378"/>
      <c r="K986" s="378"/>
      <c r="L986" s="378"/>
      <c r="M986" s="378"/>
      <c r="N986" s="378"/>
      <c r="O986" s="378"/>
      <c r="P986" s="378"/>
      <c r="Q986" s="378"/>
      <c r="R986" s="378"/>
      <c r="S986" s="377"/>
      <c r="T986" s="378"/>
      <c r="U986" s="378"/>
      <c r="V986" s="378"/>
      <c r="W986" s="378"/>
      <c r="X986" s="378"/>
      <c r="Y986" s="378"/>
      <c r="Z986" s="378"/>
      <c r="AA986" s="378"/>
      <c r="AB986" s="378"/>
      <c r="AC986" s="378"/>
      <c r="AD986" s="378"/>
      <c r="AE986" s="378"/>
      <c r="AF986" s="378"/>
      <c r="AG986" s="378"/>
      <c r="AH986" s="378"/>
      <c r="AI986" s="378"/>
      <c r="AJ986" s="378"/>
      <c r="AK986" s="378"/>
      <c r="AL986" s="378"/>
    </row>
    <row r="987" spans="2:38" s="9" customFormat="1">
      <c r="B987" s="7"/>
      <c r="E987" s="378"/>
      <c r="F987" s="378"/>
      <c r="G987" s="378"/>
      <c r="H987" s="378"/>
      <c r="I987" s="378"/>
      <c r="J987" s="378"/>
      <c r="K987" s="378"/>
      <c r="L987" s="378"/>
      <c r="M987" s="378"/>
      <c r="N987" s="378"/>
      <c r="O987" s="378"/>
      <c r="P987" s="378"/>
      <c r="Q987" s="378"/>
      <c r="R987" s="378"/>
      <c r="S987" s="377"/>
      <c r="T987" s="378"/>
      <c r="U987" s="378"/>
      <c r="V987" s="378"/>
      <c r="W987" s="378"/>
      <c r="X987" s="378"/>
      <c r="Y987" s="378"/>
      <c r="Z987" s="378"/>
      <c r="AA987" s="378"/>
      <c r="AB987" s="378"/>
      <c r="AC987" s="378"/>
      <c r="AD987" s="378"/>
      <c r="AE987" s="378"/>
      <c r="AF987" s="378"/>
      <c r="AG987" s="378"/>
      <c r="AH987" s="378"/>
      <c r="AI987" s="378"/>
      <c r="AJ987" s="378"/>
      <c r="AK987" s="378"/>
      <c r="AL987" s="378"/>
    </row>
    <row r="988" spans="2:38" s="9" customFormat="1">
      <c r="B988" s="7"/>
      <c r="E988" s="378"/>
      <c r="F988" s="378"/>
      <c r="G988" s="378"/>
      <c r="H988" s="378"/>
      <c r="I988" s="378"/>
      <c r="J988" s="378"/>
      <c r="K988" s="378"/>
      <c r="L988" s="378"/>
      <c r="M988" s="378"/>
      <c r="N988" s="378"/>
      <c r="O988" s="378"/>
      <c r="P988" s="378"/>
      <c r="Q988" s="378"/>
      <c r="R988" s="378"/>
      <c r="S988" s="377"/>
      <c r="T988" s="378"/>
      <c r="U988" s="378"/>
      <c r="V988" s="378"/>
      <c r="W988" s="378"/>
      <c r="X988" s="378"/>
      <c r="Y988" s="378"/>
      <c r="Z988" s="378"/>
      <c r="AA988" s="378"/>
      <c r="AB988" s="378"/>
      <c r="AC988" s="378"/>
      <c r="AD988" s="378"/>
      <c r="AE988" s="378"/>
      <c r="AF988" s="378"/>
      <c r="AG988" s="378"/>
      <c r="AH988" s="378"/>
      <c r="AI988" s="378"/>
      <c r="AJ988" s="378"/>
      <c r="AK988" s="378"/>
      <c r="AL988" s="378"/>
    </row>
    <row r="989" spans="2:38" s="9" customFormat="1">
      <c r="B989" s="7"/>
      <c r="E989" s="378"/>
      <c r="F989" s="378"/>
      <c r="G989" s="378"/>
      <c r="H989" s="378"/>
      <c r="I989" s="378"/>
      <c r="J989" s="378"/>
      <c r="K989" s="378"/>
      <c r="L989" s="378"/>
      <c r="M989" s="378"/>
      <c r="N989" s="378"/>
      <c r="O989" s="378"/>
      <c r="P989" s="378"/>
      <c r="Q989" s="378"/>
      <c r="R989" s="378"/>
      <c r="S989" s="377"/>
      <c r="T989" s="378"/>
      <c r="U989" s="378"/>
      <c r="V989" s="378"/>
      <c r="W989" s="378"/>
      <c r="X989" s="378"/>
      <c r="Y989" s="378"/>
      <c r="Z989" s="378"/>
      <c r="AA989" s="378"/>
      <c r="AB989" s="378"/>
      <c r="AC989" s="378"/>
      <c r="AD989" s="378"/>
      <c r="AE989" s="378"/>
      <c r="AF989" s="378"/>
      <c r="AG989" s="378"/>
      <c r="AH989" s="378"/>
      <c r="AI989" s="378"/>
      <c r="AJ989" s="378"/>
      <c r="AK989" s="378"/>
      <c r="AL989" s="378"/>
    </row>
    <row r="990" spans="2:38" s="9" customFormat="1">
      <c r="B990" s="7"/>
      <c r="E990" s="378"/>
      <c r="F990" s="378"/>
      <c r="G990" s="378"/>
      <c r="H990" s="378"/>
      <c r="I990" s="378"/>
      <c r="J990" s="378"/>
      <c r="K990" s="378"/>
      <c r="L990" s="378"/>
      <c r="M990" s="378"/>
      <c r="N990" s="378"/>
      <c r="O990" s="378"/>
      <c r="P990" s="378"/>
      <c r="Q990" s="378"/>
      <c r="R990" s="378"/>
      <c r="S990" s="377"/>
      <c r="T990" s="378"/>
      <c r="U990" s="378"/>
      <c r="V990" s="378"/>
      <c r="W990" s="378"/>
      <c r="X990" s="378"/>
      <c r="Y990" s="378"/>
      <c r="Z990" s="378"/>
      <c r="AA990" s="378"/>
      <c r="AB990" s="378"/>
      <c r="AC990" s="378"/>
      <c r="AD990" s="378"/>
      <c r="AE990" s="378"/>
      <c r="AF990" s="378"/>
      <c r="AG990" s="378"/>
      <c r="AH990" s="378"/>
      <c r="AI990" s="378"/>
      <c r="AJ990" s="378"/>
      <c r="AK990" s="378"/>
      <c r="AL990" s="378"/>
    </row>
    <row r="991" spans="2:38" s="9" customFormat="1">
      <c r="B991" s="7"/>
      <c r="E991" s="378"/>
      <c r="F991" s="378"/>
      <c r="G991" s="378"/>
      <c r="H991" s="378"/>
      <c r="I991" s="378"/>
      <c r="J991" s="378"/>
      <c r="K991" s="378"/>
      <c r="L991" s="378"/>
      <c r="M991" s="378"/>
      <c r="N991" s="378"/>
      <c r="O991" s="378"/>
      <c r="P991" s="378"/>
      <c r="Q991" s="378"/>
      <c r="R991" s="378"/>
      <c r="S991" s="377"/>
      <c r="T991" s="378"/>
      <c r="U991" s="378"/>
      <c r="V991" s="378"/>
      <c r="W991" s="378"/>
      <c r="X991" s="378"/>
      <c r="Y991" s="378"/>
      <c r="Z991" s="378"/>
      <c r="AA991" s="378"/>
      <c r="AB991" s="378"/>
      <c r="AC991" s="378"/>
      <c r="AD991" s="378"/>
      <c r="AE991" s="378"/>
      <c r="AF991" s="378"/>
      <c r="AG991" s="378"/>
      <c r="AH991" s="378"/>
      <c r="AI991" s="378"/>
      <c r="AJ991" s="378"/>
      <c r="AK991" s="378"/>
      <c r="AL991" s="378"/>
    </row>
    <row r="992" spans="2:38" s="9" customFormat="1">
      <c r="B992" s="7"/>
      <c r="E992" s="378"/>
      <c r="F992" s="378"/>
      <c r="G992" s="378"/>
      <c r="H992" s="378"/>
      <c r="I992" s="378"/>
      <c r="J992" s="378"/>
      <c r="K992" s="378"/>
      <c r="L992" s="378"/>
      <c r="M992" s="378"/>
      <c r="N992" s="378"/>
      <c r="O992" s="378"/>
      <c r="P992" s="378"/>
      <c r="Q992" s="378"/>
      <c r="R992" s="378"/>
      <c r="S992" s="377"/>
      <c r="T992" s="378"/>
      <c r="U992" s="378"/>
      <c r="V992" s="378"/>
      <c r="W992" s="378"/>
      <c r="X992" s="378"/>
      <c r="Y992" s="378"/>
      <c r="Z992" s="378"/>
      <c r="AA992" s="378"/>
      <c r="AB992" s="378"/>
      <c r="AC992" s="378"/>
      <c r="AD992" s="378"/>
      <c r="AE992" s="378"/>
      <c r="AF992" s="378"/>
      <c r="AG992" s="378"/>
      <c r="AH992" s="378"/>
      <c r="AI992" s="378"/>
      <c r="AJ992" s="378"/>
      <c r="AK992" s="378"/>
      <c r="AL992" s="378"/>
    </row>
    <row r="993" spans="2:38" s="9" customFormat="1">
      <c r="B993" s="7"/>
      <c r="E993" s="378"/>
      <c r="F993" s="378"/>
      <c r="G993" s="378"/>
      <c r="H993" s="378"/>
      <c r="I993" s="378"/>
      <c r="J993" s="378"/>
      <c r="K993" s="378"/>
      <c r="L993" s="378"/>
      <c r="M993" s="378"/>
      <c r="N993" s="378"/>
      <c r="O993" s="378"/>
      <c r="P993" s="378"/>
      <c r="Q993" s="378"/>
      <c r="R993" s="378"/>
      <c r="S993" s="377"/>
      <c r="T993" s="378"/>
      <c r="U993" s="378"/>
      <c r="V993" s="378"/>
      <c r="W993" s="378"/>
      <c r="X993" s="378"/>
      <c r="Y993" s="378"/>
      <c r="Z993" s="378"/>
      <c r="AA993" s="378"/>
      <c r="AB993" s="378"/>
      <c r="AC993" s="378"/>
      <c r="AD993" s="378"/>
      <c r="AE993" s="378"/>
      <c r="AF993" s="378"/>
      <c r="AG993" s="378"/>
      <c r="AH993" s="378"/>
      <c r="AI993" s="378"/>
      <c r="AJ993" s="378"/>
      <c r="AK993" s="378"/>
      <c r="AL993" s="378"/>
    </row>
    <row r="994" spans="2:38" s="9" customFormat="1">
      <c r="B994" s="7"/>
      <c r="E994" s="378"/>
      <c r="F994" s="378"/>
      <c r="G994" s="378"/>
      <c r="H994" s="378"/>
      <c r="I994" s="378"/>
      <c r="J994" s="378"/>
      <c r="K994" s="378"/>
      <c r="L994" s="378"/>
      <c r="M994" s="378"/>
      <c r="N994" s="378"/>
      <c r="O994" s="378"/>
      <c r="P994" s="378"/>
      <c r="Q994" s="378"/>
      <c r="R994" s="378"/>
      <c r="S994" s="377"/>
      <c r="T994" s="378"/>
      <c r="U994" s="378"/>
      <c r="V994" s="378"/>
      <c r="W994" s="378"/>
      <c r="X994" s="378"/>
      <c r="Y994" s="378"/>
      <c r="Z994" s="378"/>
      <c r="AA994" s="378"/>
      <c r="AB994" s="378"/>
      <c r="AC994" s="378"/>
      <c r="AD994" s="378"/>
      <c r="AE994" s="378"/>
      <c r="AF994" s="378"/>
      <c r="AG994" s="378"/>
      <c r="AH994" s="378"/>
      <c r="AI994" s="378"/>
      <c r="AJ994" s="378"/>
      <c r="AK994" s="378"/>
      <c r="AL994" s="378"/>
    </row>
    <row r="995" spans="2:38" s="9" customFormat="1">
      <c r="B995" s="7"/>
      <c r="E995" s="378"/>
      <c r="F995" s="378"/>
      <c r="G995" s="378"/>
      <c r="H995" s="378"/>
      <c r="I995" s="378"/>
      <c r="J995" s="378"/>
      <c r="K995" s="378"/>
      <c r="L995" s="378"/>
      <c r="M995" s="378"/>
      <c r="N995" s="378"/>
      <c r="O995" s="378"/>
      <c r="P995" s="378"/>
      <c r="Q995" s="378"/>
      <c r="R995" s="378"/>
      <c r="S995" s="377"/>
      <c r="T995" s="378"/>
      <c r="U995" s="378"/>
      <c r="V995" s="378"/>
      <c r="W995" s="378"/>
      <c r="X995" s="378"/>
      <c r="Y995" s="378"/>
      <c r="Z995" s="378"/>
      <c r="AA995" s="378"/>
      <c r="AB995" s="378"/>
      <c r="AC995" s="378"/>
      <c r="AD995" s="378"/>
      <c r="AE995" s="378"/>
      <c r="AF995" s="378"/>
      <c r="AG995" s="378"/>
      <c r="AH995" s="378"/>
      <c r="AI995" s="378"/>
      <c r="AJ995" s="378"/>
      <c r="AK995" s="378"/>
      <c r="AL995" s="378"/>
    </row>
    <row r="996" spans="2:38" s="9" customFormat="1">
      <c r="B996" s="7"/>
      <c r="E996" s="378"/>
      <c r="F996" s="378"/>
      <c r="G996" s="378"/>
      <c r="H996" s="378"/>
      <c r="I996" s="378"/>
      <c r="J996" s="378"/>
      <c r="K996" s="378"/>
      <c r="L996" s="378"/>
      <c r="M996" s="378"/>
      <c r="N996" s="378"/>
      <c r="O996" s="378"/>
      <c r="P996" s="378"/>
      <c r="Q996" s="378"/>
      <c r="R996" s="378"/>
      <c r="S996" s="377"/>
      <c r="T996" s="378"/>
      <c r="U996" s="378"/>
      <c r="V996" s="378"/>
      <c r="W996" s="378"/>
      <c r="X996" s="378"/>
      <c r="Y996" s="378"/>
      <c r="Z996" s="378"/>
      <c r="AA996" s="378"/>
      <c r="AB996" s="378"/>
      <c r="AC996" s="378"/>
      <c r="AD996" s="378"/>
      <c r="AE996" s="378"/>
      <c r="AF996" s="378"/>
      <c r="AG996" s="378"/>
      <c r="AH996" s="378"/>
      <c r="AI996" s="378"/>
      <c r="AJ996" s="378"/>
      <c r="AK996" s="378"/>
      <c r="AL996" s="378"/>
    </row>
    <row r="997" spans="2:38" s="9" customFormat="1">
      <c r="B997" s="7"/>
      <c r="E997" s="378"/>
      <c r="F997" s="378"/>
      <c r="G997" s="378"/>
      <c r="H997" s="378"/>
      <c r="I997" s="378"/>
      <c r="J997" s="378"/>
      <c r="K997" s="378"/>
      <c r="L997" s="378"/>
      <c r="M997" s="378"/>
      <c r="N997" s="378"/>
      <c r="O997" s="378"/>
      <c r="P997" s="378"/>
      <c r="Q997" s="378"/>
      <c r="R997" s="378"/>
      <c r="S997" s="377"/>
      <c r="T997" s="378"/>
      <c r="U997" s="378"/>
      <c r="V997" s="378"/>
      <c r="W997" s="378"/>
      <c r="X997" s="378"/>
      <c r="Y997" s="378"/>
      <c r="Z997" s="378"/>
      <c r="AA997" s="378"/>
      <c r="AB997" s="378"/>
      <c r="AC997" s="378"/>
      <c r="AD997" s="378"/>
      <c r="AE997" s="378"/>
      <c r="AF997" s="378"/>
      <c r="AG997" s="378"/>
      <c r="AH997" s="378"/>
      <c r="AI997" s="378"/>
      <c r="AJ997" s="378"/>
      <c r="AK997" s="378"/>
      <c r="AL997" s="378"/>
    </row>
    <row r="998" spans="2:38" s="9" customFormat="1">
      <c r="B998" s="7"/>
      <c r="E998" s="378"/>
      <c r="F998" s="378"/>
      <c r="G998" s="378"/>
      <c r="H998" s="378"/>
      <c r="I998" s="378"/>
      <c r="J998" s="378"/>
      <c r="K998" s="378"/>
      <c r="L998" s="378"/>
      <c r="M998" s="378"/>
      <c r="N998" s="378"/>
      <c r="O998" s="378"/>
      <c r="P998" s="378"/>
      <c r="Q998" s="378"/>
      <c r="R998" s="378"/>
      <c r="S998" s="377"/>
      <c r="T998" s="378"/>
      <c r="U998" s="378"/>
      <c r="V998" s="378"/>
      <c r="W998" s="378"/>
      <c r="X998" s="378"/>
      <c r="Y998" s="378"/>
      <c r="Z998" s="378"/>
      <c r="AA998" s="378"/>
      <c r="AB998" s="378"/>
      <c r="AC998" s="378"/>
      <c r="AD998" s="378"/>
      <c r="AE998" s="378"/>
      <c r="AF998" s="378"/>
      <c r="AG998" s="378"/>
      <c r="AH998" s="378"/>
      <c r="AI998" s="378"/>
      <c r="AJ998" s="378"/>
      <c r="AK998" s="378"/>
      <c r="AL998" s="378"/>
    </row>
    <row r="999" spans="2:38" s="9" customFormat="1">
      <c r="B999" s="7"/>
      <c r="E999" s="378"/>
      <c r="F999" s="378"/>
      <c r="G999" s="378"/>
      <c r="H999" s="378"/>
      <c r="I999" s="378"/>
      <c r="J999" s="378"/>
      <c r="K999" s="378"/>
      <c r="L999" s="378"/>
      <c r="M999" s="378"/>
      <c r="N999" s="378"/>
      <c r="O999" s="378"/>
      <c r="P999" s="378"/>
      <c r="Q999" s="378"/>
      <c r="R999" s="378"/>
      <c r="S999" s="377"/>
      <c r="T999" s="378"/>
      <c r="U999" s="378"/>
      <c r="V999" s="378"/>
      <c r="W999" s="378"/>
      <c r="X999" s="378"/>
      <c r="Y999" s="378"/>
      <c r="Z999" s="378"/>
      <c r="AA999" s="378"/>
      <c r="AB999" s="378"/>
      <c r="AC999" s="378"/>
      <c r="AD999" s="378"/>
      <c r="AE999" s="378"/>
      <c r="AF999" s="378"/>
      <c r="AG999" s="378"/>
      <c r="AH999" s="378"/>
      <c r="AI999" s="378"/>
      <c r="AJ999" s="378"/>
      <c r="AK999" s="378"/>
      <c r="AL999" s="378"/>
    </row>
    <row r="1000" spans="2:38" s="9" customFormat="1">
      <c r="B1000" s="7"/>
      <c r="E1000" s="378"/>
      <c r="F1000" s="378"/>
      <c r="G1000" s="378"/>
      <c r="H1000" s="378"/>
      <c r="I1000" s="378"/>
      <c r="J1000" s="378"/>
      <c r="K1000" s="378"/>
      <c r="L1000" s="378"/>
      <c r="M1000" s="378"/>
      <c r="N1000" s="378"/>
      <c r="O1000" s="378"/>
      <c r="P1000" s="378"/>
      <c r="Q1000" s="378"/>
      <c r="R1000" s="378"/>
      <c r="S1000" s="377"/>
      <c r="T1000" s="378"/>
      <c r="U1000" s="378"/>
      <c r="V1000" s="378"/>
      <c r="W1000" s="378"/>
      <c r="X1000" s="378"/>
      <c r="Y1000" s="378"/>
      <c r="Z1000" s="378"/>
      <c r="AA1000" s="378"/>
      <c r="AB1000" s="378"/>
      <c r="AC1000" s="378"/>
      <c r="AD1000" s="378"/>
      <c r="AE1000" s="378"/>
      <c r="AF1000" s="378"/>
      <c r="AG1000" s="378"/>
      <c r="AH1000" s="378"/>
      <c r="AI1000" s="378"/>
      <c r="AJ1000" s="378"/>
      <c r="AK1000" s="378"/>
      <c r="AL1000" s="378"/>
    </row>
    <row r="1001" spans="2:38" s="9" customFormat="1">
      <c r="B1001" s="7"/>
      <c r="E1001" s="378"/>
      <c r="F1001" s="378"/>
      <c r="G1001" s="378"/>
      <c r="H1001" s="378"/>
      <c r="I1001" s="378"/>
      <c r="J1001" s="378"/>
      <c r="K1001" s="378"/>
      <c r="L1001" s="378"/>
      <c r="M1001" s="378"/>
      <c r="N1001" s="378"/>
      <c r="O1001" s="378"/>
      <c r="P1001" s="378"/>
      <c r="Q1001" s="378"/>
      <c r="R1001" s="378"/>
      <c r="S1001" s="377"/>
      <c r="T1001" s="378"/>
      <c r="U1001" s="378"/>
      <c r="V1001" s="378"/>
      <c r="W1001" s="378"/>
      <c r="X1001" s="378"/>
      <c r="Y1001" s="378"/>
      <c r="Z1001" s="378"/>
      <c r="AA1001" s="378"/>
      <c r="AB1001" s="378"/>
      <c r="AC1001" s="378"/>
      <c r="AD1001" s="378"/>
      <c r="AE1001" s="378"/>
      <c r="AF1001" s="378"/>
      <c r="AG1001" s="378"/>
      <c r="AH1001" s="378"/>
      <c r="AI1001" s="378"/>
      <c r="AJ1001" s="378"/>
      <c r="AK1001" s="378"/>
      <c r="AL1001" s="378"/>
    </row>
    <row r="1002" spans="2:38" s="9" customFormat="1">
      <c r="B1002" s="7"/>
      <c r="E1002" s="378"/>
      <c r="F1002" s="378"/>
      <c r="G1002" s="378"/>
      <c r="H1002" s="378"/>
      <c r="I1002" s="378"/>
      <c r="J1002" s="378"/>
      <c r="K1002" s="378"/>
      <c r="L1002" s="378"/>
      <c r="M1002" s="378"/>
      <c r="N1002" s="378"/>
      <c r="O1002" s="378"/>
      <c r="P1002" s="378"/>
      <c r="Q1002" s="378"/>
      <c r="R1002" s="378"/>
      <c r="S1002" s="377"/>
      <c r="T1002" s="378"/>
      <c r="U1002" s="378"/>
      <c r="V1002" s="378"/>
      <c r="W1002" s="378"/>
      <c r="X1002" s="378"/>
      <c r="Y1002" s="378"/>
      <c r="Z1002" s="378"/>
      <c r="AA1002" s="378"/>
      <c r="AB1002" s="378"/>
      <c r="AC1002" s="378"/>
      <c r="AD1002" s="378"/>
      <c r="AE1002" s="378"/>
      <c r="AF1002" s="378"/>
      <c r="AG1002" s="378"/>
      <c r="AH1002" s="378"/>
      <c r="AI1002" s="378"/>
      <c r="AJ1002" s="378"/>
      <c r="AK1002" s="378"/>
      <c r="AL1002" s="378"/>
    </row>
    <row r="1003" spans="2:38" s="9" customFormat="1">
      <c r="B1003" s="7"/>
      <c r="E1003" s="378"/>
      <c r="F1003" s="378"/>
      <c r="G1003" s="378"/>
      <c r="H1003" s="378"/>
      <c r="I1003" s="378"/>
      <c r="J1003" s="378"/>
      <c r="K1003" s="378"/>
      <c r="L1003" s="378"/>
      <c r="M1003" s="378"/>
      <c r="N1003" s="378"/>
      <c r="O1003" s="378"/>
      <c r="P1003" s="378"/>
      <c r="Q1003" s="378"/>
      <c r="R1003" s="378"/>
      <c r="S1003" s="377"/>
      <c r="T1003" s="378"/>
      <c r="U1003" s="378"/>
      <c r="V1003" s="378"/>
      <c r="W1003" s="378"/>
      <c r="X1003" s="378"/>
      <c r="Y1003" s="378"/>
      <c r="Z1003" s="378"/>
      <c r="AA1003" s="378"/>
      <c r="AB1003" s="378"/>
      <c r="AC1003" s="378"/>
      <c r="AD1003" s="378"/>
      <c r="AE1003" s="378"/>
      <c r="AF1003" s="378"/>
      <c r="AG1003" s="378"/>
      <c r="AH1003" s="378"/>
      <c r="AI1003" s="378"/>
      <c r="AJ1003" s="378"/>
      <c r="AK1003" s="378"/>
      <c r="AL1003" s="378"/>
    </row>
    <row r="1004" spans="2:38" s="9" customFormat="1">
      <c r="B1004" s="7"/>
      <c r="E1004" s="378"/>
      <c r="F1004" s="378"/>
      <c r="G1004" s="378"/>
      <c r="H1004" s="378"/>
      <c r="I1004" s="378"/>
      <c r="J1004" s="378"/>
      <c r="K1004" s="378"/>
      <c r="L1004" s="378"/>
      <c r="M1004" s="378"/>
      <c r="N1004" s="378"/>
      <c r="O1004" s="378"/>
      <c r="P1004" s="378"/>
      <c r="Q1004" s="378"/>
      <c r="R1004" s="378"/>
      <c r="S1004" s="377"/>
      <c r="T1004" s="378"/>
      <c r="U1004" s="378"/>
      <c r="V1004" s="378"/>
      <c r="W1004" s="378"/>
      <c r="X1004" s="378"/>
      <c r="Y1004" s="378"/>
      <c r="Z1004" s="378"/>
      <c r="AA1004" s="378"/>
      <c r="AB1004" s="378"/>
      <c r="AC1004" s="378"/>
      <c r="AD1004" s="378"/>
      <c r="AE1004" s="378"/>
      <c r="AF1004" s="378"/>
      <c r="AG1004" s="378"/>
      <c r="AH1004" s="378"/>
      <c r="AI1004" s="378"/>
      <c r="AJ1004" s="378"/>
      <c r="AK1004" s="378"/>
      <c r="AL1004" s="378"/>
    </row>
    <row r="1005" spans="2:38" s="9" customFormat="1">
      <c r="B1005" s="7"/>
      <c r="E1005" s="378"/>
      <c r="F1005" s="378"/>
      <c r="G1005" s="378"/>
      <c r="H1005" s="378"/>
      <c r="I1005" s="378"/>
      <c r="J1005" s="378"/>
      <c r="K1005" s="378"/>
      <c r="L1005" s="378"/>
      <c r="M1005" s="378"/>
      <c r="N1005" s="378"/>
      <c r="O1005" s="378"/>
      <c r="P1005" s="378"/>
      <c r="Q1005" s="378"/>
      <c r="R1005" s="378"/>
      <c r="S1005" s="377"/>
      <c r="T1005" s="378"/>
      <c r="U1005" s="378"/>
      <c r="V1005" s="378"/>
      <c r="W1005" s="378"/>
      <c r="X1005" s="378"/>
      <c r="Y1005" s="378"/>
      <c r="Z1005" s="378"/>
      <c r="AA1005" s="378"/>
      <c r="AB1005" s="378"/>
      <c r="AC1005" s="378"/>
      <c r="AD1005" s="378"/>
      <c r="AE1005" s="378"/>
      <c r="AF1005" s="378"/>
      <c r="AG1005" s="378"/>
      <c r="AH1005" s="378"/>
      <c r="AI1005" s="378"/>
      <c r="AJ1005" s="378"/>
      <c r="AK1005" s="378"/>
      <c r="AL1005" s="378"/>
    </row>
    <row r="1006" spans="2:38" s="9" customFormat="1">
      <c r="B1006" s="7"/>
      <c r="E1006" s="378"/>
      <c r="F1006" s="378"/>
      <c r="G1006" s="378"/>
      <c r="H1006" s="378"/>
      <c r="I1006" s="378"/>
      <c r="J1006" s="378"/>
      <c r="K1006" s="378"/>
      <c r="L1006" s="378"/>
      <c r="M1006" s="378"/>
      <c r="N1006" s="378"/>
      <c r="O1006" s="378"/>
      <c r="P1006" s="378"/>
      <c r="Q1006" s="378"/>
      <c r="R1006" s="378"/>
      <c r="S1006" s="377"/>
      <c r="T1006" s="378"/>
      <c r="U1006" s="378"/>
      <c r="V1006" s="378"/>
      <c r="W1006" s="378"/>
      <c r="X1006" s="378"/>
      <c r="Y1006" s="378"/>
      <c r="Z1006" s="378"/>
      <c r="AA1006" s="378"/>
      <c r="AB1006" s="378"/>
      <c r="AC1006" s="378"/>
      <c r="AD1006" s="378"/>
      <c r="AE1006" s="378"/>
      <c r="AF1006" s="378"/>
      <c r="AG1006" s="378"/>
      <c r="AH1006" s="378"/>
      <c r="AI1006" s="378"/>
      <c r="AJ1006" s="378"/>
      <c r="AK1006" s="378"/>
      <c r="AL1006" s="378"/>
    </row>
    <row r="1007" spans="2:38" s="9" customFormat="1">
      <c r="B1007" s="7"/>
      <c r="E1007" s="378"/>
      <c r="F1007" s="378"/>
      <c r="G1007" s="378"/>
      <c r="H1007" s="378"/>
      <c r="I1007" s="378"/>
      <c r="J1007" s="378"/>
      <c r="K1007" s="378"/>
      <c r="L1007" s="378"/>
      <c r="M1007" s="378"/>
      <c r="N1007" s="378"/>
      <c r="O1007" s="378"/>
      <c r="P1007" s="378"/>
      <c r="Q1007" s="378"/>
      <c r="R1007" s="378"/>
      <c r="S1007" s="377"/>
      <c r="T1007" s="378"/>
      <c r="U1007" s="378"/>
      <c r="V1007" s="378"/>
      <c r="W1007" s="378"/>
      <c r="X1007" s="378"/>
      <c r="Y1007" s="378"/>
      <c r="Z1007" s="378"/>
      <c r="AA1007" s="378"/>
      <c r="AB1007" s="378"/>
      <c r="AC1007" s="378"/>
      <c r="AD1007" s="378"/>
      <c r="AE1007" s="378"/>
      <c r="AF1007" s="378"/>
      <c r="AG1007" s="378"/>
      <c r="AH1007" s="378"/>
      <c r="AI1007" s="378"/>
      <c r="AJ1007" s="378"/>
      <c r="AK1007" s="378"/>
      <c r="AL1007" s="378"/>
    </row>
    <row r="1008" spans="2:38" s="9" customFormat="1">
      <c r="B1008" s="7"/>
      <c r="E1008" s="378"/>
      <c r="F1008" s="378"/>
      <c r="G1008" s="378"/>
      <c r="H1008" s="378"/>
      <c r="I1008" s="378"/>
      <c r="J1008" s="378"/>
      <c r="K1008" s="378"/>
      <c r="L1008" s="378"/>
      <c r="M1008" s="378"/>
      <c r="N1008" s="378"/>
      <c r="O1008" s="378"/>
      <c r="P1008" s="378"/>
      <c r="Q1008" s="378"/>
      <c r="R1008" s="378"/>
      <c r="S1008" s="377"/>
      <c r="T1008" s="378"/>
      <c r="U1008" s="378"/>
      <c r="V1008" s="378"/>
      <c r="W1008" s="378"/>
      <c r="X1008" s="378"/>
      <c r="Y1008" s="378"/>
      <c r="Z1008" s="378"/>
      <c r="AA1008" s="378"/>
      <c r="AB1008" s="378"/>
      <c r="AC1008" s="378"/>
      <c r="AD1008" s="378"/>
      <c r="AE1008" s="378"/>
      <c r="AF1008" s="378"/>
      <c r="AG1008" s="378"/>
      <c r="AH1008" s="378"/>
      <c r="AI1008" s="378"/>
      <c r="AJ1008" s="378"/>
      <c r="AK1008" s="378"/>
      <c r="AL1008" s="378"/>
    </row>
    <row r="1009" spans="2:38" s="9" customFormat="1">
      <c r="B1009" s="7"/>
      <c r="E1009" s="378"/>
      <c r="F1009" s="378"/>
      <c r="G1009" s="378"/>
      <c r="H1009" s="378"/>
      <c r="I1009" s="378"/>
      <c r="J1009" s="378"/>
      <c r="K1009" s="378"/>
      <c r="L1009" s="378"/>
      <c r="M1009" s="378"/>
      <c r="N1009" s="378"/>
      <c r="O1009" s="378"/>
      <c r="P1009" s="378"/>
      <c r="Q1009" s="378"/>
      <c r="R1009" s="378"/>
      <c r="S1009" s="377"/>
      <c r="T1009" s="378"/>
      <c r="U1009" s="378"/>
      <c r="V1009" s="378"/>
      <c r="W1009" s="378"/>
      <c r="X1009" s="378"/>
      <c r="Y1009" s="378"/>
      <c r="Z1009" s="378"/>
      <c r="AA1009" s="378"/>
      <c r="AB1009" s="378"/>
      <c r="AC1009" s="378"/>
      <c r="AD1009" s="378"/>
      <c r="AE1009" s="378"/>
      <c r="AF1009" s="378"/>
      <c r="AG1009" s="378"/>
      <c r="AH1009" s="378"/>
      <c r="AI1009" s="378"/>
      <c r="AJ1009" s="378"/>
      <c r="AK1009" s="378"/>
      <c r="AL1009" s="378"/>
    </row>
    <row r="1010" spans="2:38" s="9" customFormat="1">
      <c r="B1010" s="7"/>
      <c r="E1010" s="378"/>
      <c r="F1010" s="378"/>
      <c r="G1010" s="378"/>
      <c r="H1010" s="378"/>
      <c r="I1010" s="378"/>
      <c r="J1010" s="378"/>
      <c r="K1010" s="378"/>
      <c r="L1010" s="378"/>
      <c r="M1010" s="378"/>
      <c r="N1010" s="378"/>
      <c r="O1010" s="378"/>
      <c r="P1010" s="378"/>
      <c r="Q1010" s="378"/>
      <c r="R1010" s="378"/>
      <c r="S1010" s="377"/>
      <c r="T1010" s="378"/>
      <c r="U1010" s="378"/>
      <c r="V1010" s="378"/>
      <c r="W1010" s="378"/>
      <c r="X1010" s="378"/>
      <c r="Y1010" s="378"/>
      <c r="Z1010" s="378"/>
      <c r="AA1010" s="378"/>
      <c r="AB1010" s="378"/>
      <c r="AC1010" s="378"/>
      <c r="AD1010" s="378"/>
      <c r="AE1010" s="378"/>
      <c r="AF1010" s="378"/>
      <c r="AG1010" s="378"/>
      <c r="AH1010" s="378"/>
      <c r="AI1010" s="378"/>
      <c r="AJ1010" s="378"/>
      <c r="AK1010" s="378"/>
      <c r="AL1010" s="378"/>
    </row>
    <row r="1011" spans="2:38" s="9" customFormat="1">
      <c r="B1011" s="7"/>
      <c r="E1011" s="378"/>
      <c r="F1011" s="378"/>
      <c r="G1011" s="378"/>
      <c r="H1011" s="378"/>
      <c r="I1011" s="378"/>
      <c r="J1011" s="378"/>
      <c r="K1011" s="378"/>
      <c r="L1011" s="378"/>
      <c r="M1011" s="378"/>
      <c r="N1011" s="378"/>
      <c r="O1011" s="378"/>
      <c r="P1011" s="378"/>
      <c r="Q1011" s="378"/>
      <c r="R1011" s="378"/>
      <c r="S1011" s="377"/>
      <c r="T1011" s="378"/>
      <c r="U1011" s="378"/>
      <c r="V1011" s="378"/>
      <c r="W1011" s="378"/>
      <c r="X1011" s="378"/>
      <c r="Y1011" s="378"/>
      <c r="Z1011" s="378"/>
      <c r="AA1011" s="378"/>
      <c r="AB1011" s="378"/>
      <c r="AC1011" s="378"/>
      <c r="AD1011" s="378"/>
      <c r="AE1011" s="378"/>
      <c r="AF1011" s="378"/>
      <c r="AG1011" s="378"/>
      <c r="AH1011" s="378"/>
      <c r="AI1011" s="378"/>
      <c r="AJ1011" s="378"/>
      <c r="AK1011" s="378"/>
      <c r="AL1011" s="378"/>
    </row>
    <row r="1012" spans="2:38" s="9" customFormat="1">
      <c r="B1012" s="7"/>
      <c r="E1012" s="378"/>
      <c r="F1012" s="378"/>
      <c r="G1012" s="378"/>
      <c r="H1012" s="378"/>
      <c r="I1012" s="378"/>
      <c r="J1012" s="378"/>
      <c r="K1012" s="378"/>
      <c r="L1012" s="378"/>
      <c r="M1012" s="378"/>
      <c r="N1012" s="378"/>
      <c r="O1012" s="378"/>
      <c r="P1012" s="378"/>
      <c r="Q1012" s="378"/>
      <c r="R1012" s="378"/>
      <c r="S1012" s="377"/>
      <c r="T1012" s="378"/>
      <c r="U1012" s="378"/>
      <c r="V1012" s="378"/>
      <c r="W1012" s="378"/>
      <c r="X1012" s="378"/>
      <c r="Y1012" s="378"/>
      <c r="Z1012" s="378"/>
      <c r="AA1012" s="378"/>
      <c r="AB1012" s="378"/>
      <c r="AC1012" s="378"/>
      <c r="AD1012" s="378"/>
      <c r="AE1012" s="378"/>
      <c r="AF1012" s="378"/>
      <c r="AG1012" s="378"/>
      <c r="AH1012" s="378"/>
      <c r="AI1012" s="378"/>
      <c r="AJ1012" s="378"/>
      <c r="AK1012" s="378"/>
      <c r="AL1012" s="378"/>
    </row>
    <row r="1013" spans="2:38" s="9" customFormat="1">
      <c r="B1013" s="7"/>
      <c r="E1013" s="378"/>
      <c r="F1013" s="378"/>
      <c r="G1013" s="378"/>
      <c r="H1013" s="378"/>
      <c r="I1013" s="378"/>
      <c r="J1013" s="378"/>
      <c r="K1013" s="378"/>
      <c r="L1013" s="378"/>
      <c r="M1013" s="378"/>
      <c r="N1013" s="378"/>
      <c r="O1013" s="378"/>
      <c r="P1013" s="378"/>
      <c r="Q1013" s="378"/>
      <c r="R1013" s="378"/>
      <c r="S1013" s="377"/>
      <c r="T1013" s="378"/>
      <c r="U1013" s="378"/>
      <c r="V1013" s="378"/>
      <c r="W1013" s="378"/>
      <c r="X1013" s="378"/>
      <c r="Y1013" s="378"/>
      <c r="Z1013" s="378"/>
      <c r="AA1013" s="378"/>
      <c r="AB1013" s="378"/>
      <c r="AC1013" s="378"/>
      <c r="AD1013" s="378"/>
      <c r="AE1013" s="378"/>
      <c r="AF1013" s="378"/>
      <c r="AG1013" s="378"/>
      <c r="AH1013" s="378"/>
      <c r="AI1013" s="378"/>
      <c r="AJ1013" s="378"/>
      <c r="AK1013" s="378"/>
      <c r="AL1013" s="378"/>
    </row>
    <row r="1014" spans="2:38" s="9" customFormat="1">
      <c r="B1014" s="7"/>
      <c r="E1014" s="378"/>
      <c r="F1014" s="378"/>
      <c r="G1014" s="378"/>
      <c r="H1014" s="378"/>
      <c r="I1014" s="378"/>
      <c r="J1014" s="378"/>
      <c r="K1014" s="378"/>
      <c r="L1014" s="378"/>
      <c r="M1014" s="378"/>
      <c r="N1014" s="378"/>
      <c r="O1014" s="378"/>
      <c r="P1014" s="378"/>
      <c r="Q1014" s="378"/>
      <c r="R1014" s="378"/>
      <c r="S1014" s="377"/>
      <c r="T1014" s="378"/>
      <c r="U1014" s="378"/>
      <c r="V1014" s="378"/>
      <c r="W1014" s="378"/>
      <c r="X1014" s="378"/>
      <c r="Y1014" s="378"/>
      <c r="Z1014" s="378"/>
      <c r="AA1014" s="378"/>
      <c r="AB1014" s="378"/>
      <c r="AC1014" s="378"/>
      <c r="AD1014" s="378"/>
      <c r="AE1014" s="378"/>
      <c r="AF1014" s="378"/>
      <c r="AG1014" s="378"/>
      <c r="AH1014" s="378"/>
      <c r="AI1014" s="378"/>
      <c r="AJ1014" s="378"/>
      <c r="AK1014" s="378"/>
      <c r="AL1014" s="378"/>
    </row>
    <row r="1015" spans="2:38" s="9" customFormat="1">
      <c r="B1015" s="7"/>
      <c r="E1015" s="378"/>
      <c r="F1015" s="378"/>
      <c r="G1015" s="378"/>
      <c r="H1015" s="378"/>
      <c r="I1015" s="378"/>
      <c r="J1015" s="378"/>
      <c r="K1015" s="378"/>
      <c r="L1015" s="378"/>
      <c r="M1015" s="378"/>
      <c r="N1015" s="378"/>
      <c r="O1015" s="378"/>
      <c r="P1015" s="378"/>
      <c r="Q1015" s="378"/>
      <c r="R1015" s="378"/>
      <c r="S1015" s="377"/>
      <c r="T1015" s="378"/>
      <c r="U1015" s="378"/>
      <c r="V1015" s="378"/>
      <c r="W1015" s="378"/>
      <c r="X1015" s="378"/>
      <c r="Y1015" s="378"/>
      <c r="Z1015" s="378"/>
      <c r="AA1015" s="378"/>
      <c r="AB1015" s="378"/>
      <c r="AC1015" s="378"/>
      <c r="AD1015" s="378"/>
      <c r="AE1015" s="378"/>
      <c r="AF1015" s="378"/>
      <c r="AG1015" s="378"/>
      <c r="AH1015" s="378"/>
      <c r="AI1015" s="378"/>
      <c r="AJ1015" s="378"/>
      <c r="AK1015" s="378"/>
      <c r="AL1015" s="378"/>
    </row>
    <row r="1016" spans="2:38" s="9" customFormat="1">
      <c r="B1016" s="7"/>
      <c r="E1016" s="378"/>
      <c r="F1016" s="378"/>
      <c r="G1016" s="378"/>
      <c r="H1016" s="378"/>
      <c r="I1016" s="378"/>
      <c r="J1016" s="378"/>
      <c r="K1016" s="378"/>
      <c r="L1016" s="378"/>
      <c r="M1016" s="378"/>
      <c r="N1016" s="378"/>
      <c r="O1016" s="378"/>
      <c r="P1016" s="378"/>
      <c r="Q1016" s="378"/>
      <c r="R1016" s="378"/>
      <c r="S1016" s="377"/>
      <c r="T1016" s="378"/>
      <c r="U1016" s="378"/>
      <c r="V1016" s="378"/>
      <c r="W1016" s="378"/>
      <c r="X1016" s="378"/>
      <c r="Y1016" s="378"/>
      <c r="Z1016" s="378"/>
      <c r="AA1016" s="378"/>
      <c r="AB1016" s="378"/>
      <c r="AC1016" s="378"/>
      <c r="AD1016" s="378"/>
      <c r="AE1016" s="378"/>
      <c r="AF1016" s="378"/>
      <c r="AG1016" s="378"/>
      <c r="AH1016" s="378"/>
      <c r="AI1016" s="378"/>
      <c r="AJ1016" s="378"/>
      <c r="AK1016" s="378"/>
      <c r="AL1016" s="378"/>
    </row>
    <row r="1017" spans="2:38" s="9" customFormat="1">
      <c r="B1017" s="7"/>
      <c r="E1017" s="378"/>
      <c r="F1017" s="378"/>
      <c r="G1017" s="378"/>
      <c r="H1017" s="378"/>
      <c r="I1017" s="378"/>
      <c r="J1017" s="378"/>
      <c r="K1017" s="378"/>
      <c r="L1017" s="378"/>
      <c r="M1017" s="378"/>
      <c r="N1017" s="378"/>
      <c r="O1017" s="378"/>
      <c r="P1017" s="378"/>
      <c r="Q1017" s="378"/>
      <c r="R1017" s="378"/>
      <c r="S1017" s="377"/>
      <c r="T1017" s="378"/>
      <c r="U1017" s="378"/>
      <c r="V1017" s="378"/>
      <c r="W1017" s="378"/>
      <c r="X1017" s="378"/>
      <c r="Y1017" s="378"/>
      <c r="Z1017" s="378"/>
      <c r="AA1017" s="378"/>
      <c r="AB1017" s="378"/>
      <c r="AC1017" s="378"/>
      <c r="AD1017" s="378"/>
      <c r="AE1017" s="378"/>
      <c r="AF1017" s="378"/>
      <c r="AG1017" s="378"/>
      <c r="AH1017" s="378"/>
      <c r="AI1017" s="378"/>
      <c r="AJ1017" s="378"/>
      <c r="AK1017" s="378"/>
      <c r="AL1017" s="378"/>
    </row>
    <row r="1018" spans="2:38" s="9" customFormat="1">
      <c r="B1018" s="7"/>
      <c r="E1018" s="378"/>
      <c r="F1018" s="378"/>
      <c r="G1018" s="378"/>
      <c r="H1018" s="378"/>
      <c r="I1018" s="378"/>
      <c r="J1018" s="378"/>
      <c r="K1018" s="378"/>
      <c r="L1018" s="378"/>
      <c r="M1018" s="378"/>
      <c r="N1018" s="378"/>
      <c r="O1018" s="378"/>
      <c r="P1018" s="378"/>
      <c r="Q1018" s="378"/>
      <c r="R1018" s="378"/>
      <c r="S1018" s="377"/>
      <c r="T1018" s="378"/>
      <c r="U1018" s="378"/>
      <c r="V1018" s="378"/>
      <c r="W1018" s="378"/>
      <c r="X1018" s="378"/>
      <c r="Y1018" s="378"/>
      <c r="Z1018" s="378"/>
      <c r="AA1018" s="378"/>
      <c r="AB1018" s="378"/>
      <c r="AC1018" s="378"/>
      <c r="AD1018" s="378"/>
      <c r="AE1018" s="378"/>
      <c r="AF1018" s="378"/>
      <c r="AG1018" s="378"/>
      <c r="AH1018" s="378"/>
      <c r="AI1018" s="378"/>
      <c r="AJ1018" s="378"/>
      <c r="AK1018" s="378"/>
      <c r="AL1018" s="378"/>
    </row>
    <row r="1019" spans="2:38" s="9" customFormat="1">
      <c r="B1019" s="7"/>
      <c r="E1019" s="378"/>
      <c r="F1019" s="378"/>
      <c r="G1019" s="378"/>
      <c r="H1019" s="378"/>
      <c r="I1019" s="378"/>
      <c r="J1019" s="378"/>
      <c r="K1019" s="378"/>
      <c r="L1019" s="378"/>
      <c r="M1019" s="378"/>
      <c r="N1019" s="378"/>
      <c r="O1019" s="378"/>
      <c r="P1019" s="378"/>
      <c r="Q1019" s="378"/>
      <c r="R1019" s="378"/>
      <c r="S1019" s="377"/>
      <c r="T1019" s="378"/>
      <c r="U1019" s="378"/>
      <c r="V1019" s="378"/>
      <c r="W1019" s="378"/>
      <c r="X1019" s="378"/>
      <c r="Y1019" s="378"/>
      <c r="Z1019" s="378"/>
      <c r="AA1019" s="378"/>
      <c r="AB1019" s="378"/>
      <c r="AC1019" s="378"/>
      <c r="AD1019" s="378"/>
      <c r="AE1019" s="378"/>
      <c r="AF1019" s="378"/>
      <c r="AG1019" s="378"/>
      <c r="AH1019" s="378"/>
      <c r="AI1019" s="378"/>
      <c r="AJ1019" s="378"/>
      <c r="AK1019" s="378"/>
      <c r="AL1019" s="378"/>
    </row>
    <row r="1020" spans="2:38" s="9" customFormat="1">
      <c r="B1020" s="7"/>
      <c r="E1020" s="378"/>
      <c r="F1020" s="378"/>
      <c r="G1020" s="378"/>
      <c r="H1020" s="378"/>
      <c r="I1020" s="378"/>
      <c r="J1020" s="378"/>
      <c r="K1020" s="378"/>
      <c r="L1020" s="378"/>
      <c r="M1020" s="378"/>
      <c r="N1020" s="378"/>
      <c r="O1020" s="378"/>
      <c r="P1020" s="378"/>
      <c r="Q1020" s="378"/>
      <c r="R1020" s="378"/>
      <c r="S1020" s="377"/>
      <c r="T1020" s="378"/>
      <c r="U1020" s="378"/>
      <c r="V1020" s="378"/>
      <c r="W1020" s="378"/>
      <c r="X1020" s="378"/>
      <c r="Y1020" s="378"/>
      <c r="Z1020" s="378"/>
      <c r="AA1020" s="378"/>
      <c r="AB1020" s="378"/>
      <c r="AC1020" s="378"/>
      <c r="AD1020" s="378"/>
      <c r="AE1020" s="378"/>
      <c r="AF1020" s="378"/>
      <c r="AG1020" s="378"/>
      <c r="AH1020" s="378"/>
      <c r="AI1020" s="378"/>
      <c r="AJ1020" s="378"/>
      <c r="AK1020" s="378"/>
      <c r="AL1020" s="378"/>
    </row>
    <row r="1021" spans="2:38" s="9" customFormat="1">
      <c r="B1021" s="7"/>
      <c r="E1021" s="378"/>
      <c r="F1021" s="378"/>
      <c r="G1021" s="378"/>
      <c r="H1021" s="378"/>
      <c r="I1021" s="378"/>
      <c r="J1021" s="378"/>
      <c r="K1021" s="378"/>
      <c r="L1021" s="378"/>
      <c r="M1021" s="378"/>
      <c r="N1021" s="378"/>
      <c r="O1021" s="378"/>
      <c r="P1021" s="378"/>
      <c r="Q1021" s="378"/>
      <c r="R1021" s="378"/>
      <c r="S1021" s="377"/>
      <c r="T1021" s="378"/>
      <c r="U1021" s="378"/>
      <c r="V1021" s="378"/>
      <c r="W1021" s="378"/>
      <c r="X1021" s="378"/>
      <c r="Y1021" s="378"/>
      <c r="Z1021" s="378"/>
      <c r="AA1021" s="378"/>
      <c r="AB1021" s="378"/>
      <c r="AC1021" s="378"/>
      <c r="AD1021" s="378"/>
      <c r="AE1021" s="378"/>
      <c r="AF1021" s="378"/>
      <c r="AG1021" s="378"/>
      <c r="AH1021" s="378"/>
      <c r="AI1021" s="378"/>
      <c r="AJ1021" s="378"/>
      <c r="AK1021" s="378"/>
      <c r="AL1021" s="378"/>
    </row>
    <row r="1022" spans="2:38" s="9" customFormat="1">
      <c r="B1022" s="7"/>
      <c r="E1022" s="378"/>
      <c r="F1022" s="378"/>
      <c r="G1022" s="378"/>
      <c r="H1022" s="378"/>
      <c r="I1022" s="378"/>
      <c r="J1022" s="378"/>
      <c r="K1022" s="378"/>
      <c r="L1022" s="378"/>
      <c r="M1022" s="378"/>
      <c r="N1022" s="378"/>
      <c r="O1022" s="378"/>
      <c r="P1022" s="378"/>
      <c r="Q1022" s="378"/>
      <c r="R1022" s="378"/>
      <c r="S1022" s="377"/>
      <c r="T1022" s="378"/>
      <c r="U1022" s="378"/>
      <c r="V1022" s="378"/>
      <c r="W1022" s="378"/>
      <c r="X1022" s="378"/>
      <c r="Y1022" s="378"/>
      <c r="Z1022" s="378"/>
      <c r="AA1022" s="378"/>
      <c r="AB1022" s="378"/>
      <c r="AC1022" s="378"/>
      <c r="AD1022" s="378"/>
      <c r="AE1022" s="378"/>
      <c r="AF1022" s="378"/>
      <c r="AG1022" s="378"/>
      <c r="AH1022" s="378"/>
      <c r="AI1022" s="378"/>
      <c r="AJ1022" s="378"/>
      <c r="AK1022" s="378"/>
      <c r="AL1022" s="378"/>
    </row>
    <row r="1023" spans="2:38" s="9" customFormat="1">
      <c r="B1023" s="7"/>
      <c r="E1023" s="378"/>
      <c r="F1023" s="378"/>
      <c r="G1023" s="378"/>
      <c r="H1023" s="378"/>
      <c r="I1023" s="378"/>
      <c r="J1023" s="378"/>
      <c r="K1023" s="378"/>
      <c r="L1023" s="378"/>
      <c r="M1023" s="378"/>
      <c r="N1023" s="378"/>
      <c r="O1023" s="378"/>
      <c r="P1023" s="378"/>
      <c r="Q1023" s="378"/>
      <c r="R1023" s="378"/>
      <c r="S1023" s="377"/>
      <c r="T1023" s="378"/>
      <c r="U1023" s="378"/>
      <c r="V1023" s="378"/>
      <c r="W1023" s="378"/>
      <c r="X1023" s="378"/>
      <c r="Y1023" s="378"/>
      <c r="Z1023" s="378"/>
      <c r="AA1023" s="378"/>
      <c r="AB1023" s="378"/>
      <c r="AC1023" s="378"/>
      <c r="AD1023" s="378"/>
      <c r="AE1023" s="378"/>
      <c r="AF1023" s="378"/>
      <c r="AG1023" s="378"/>
      <c r="AH1023" s="378"/>
      <c r="AI1023" s="378"/>
      <c r="AJ1023" s="378"/>
      <c r="AK1023" s="378"/>
      <c r="AL1023" s="378"/>
    </row>
    <row r="1024" spans="2:38" s="9" customFormat="1">
      <c r="B1024" s="7"/>
      <c r="E1024" s="378"/>
      <c r="F1024" s="378"/>
      <c r="G1024" s="378"/>
      <c r="H1024" s="378"/>
      <c r="I1024" s="378"/>
      <c r="J1024" s="378"/>
      <c r="K1024" s="378"/>
      <c r="L1024" s="378"/>
      <c r="M1024" s="378"/>
      <c r="N1024" s="378"/>
      <c r="O1024" s="378"/>
      <c r="P1024" s="378"/>
      <c r="Q1024" s="378"/>
      <c r="R1024" s="378"/>
      <c r="S1024" s="377"/>
      <c r="T1024" s="378"/>
      <c r="U1024" s="378"/>
      <c r="V1024" s="378"/>
      <c r="W1024" s="378"/>
      <c r="X1024" s="378"/>
      <c r="Y1024" s="378"/>
      <c r="Z1024" s="378"/>
      <c r="AA1024" s="378"/>
      <c r="AB1024" s="378"/>
      <c r="AC1024" s="378"/>
      <c r="AD1024" s="378"/>
      <c r="AE1024" s="378"/>
      <c r="AF1024" s="378"/>
      <c r="AG1024" s="378"/>
      <c r="AH1024" s="378"/>
      <c r="AI1024" s="378"/>
      <c r="AJ1024" s="378"/>
      <c r="AK1024" s="378"/>
      <c r="AL1024" s="378"/>
    </row>
    <row r="1025" spans="2:38" s="9" customFormat="1">
      <c r="B1025" s="7"/>
      <c r="E1025" s="378"/>
      <c r="F1025" s="378"/>
      <c r="G1025" s="378"/>
      <c r="H1025" s="378"/>
      <c r="I1025" s="378"/>
      <c r="J1025" s="378"/>
      <c r="K1025" s="378"/>
      <c r="L1025" s="378"/>
      <c r="M1025" s="378"/>
      <c r="N1025" s="378"/>
      <c r="O1025" s="378"/>
      <c r="P1025" s="378"/>
      <c r="Q1025" s="378"/>
      <c r="R1025" s="378"/>
      <c r="S1025" s="377"/>
      <c r="T1025" s="378"/>
      <c r="U1025" s="378"/>
      <c r="V1025" s="378"/>
      <c r="W1025" s="378"/>
      <c r="X1025" s="378"/>
      <c r="Y1025" s="378"/>
      <c r="Z1025" s="378"/>
      <c r="AA1025" s="378"/>
      <c r="AB1025" s="378"/>
      <c r="AC1025" s="378"/>
      <c r="AD1025" s="378"/>
      <c r="AE1025" s="378"/>
      <c r="AF1025" s="378"/>
      <c r="AG1025" s="378"/>
      <c r="AH1025" s="378"/>
      <c r="AI1025" s="378"/>
      <c r="AJ1025" s="378"/>
      <c r="AK1025" s="378"/>
      <c r="AL1025" s="378"/>
    </row>
    <row r="1026" spans="2:38" s="9" customFormat="1">
      <c r="B1026" s="7"/>
      <c r="E1026" s="378"/>
      <c r="F1026" s="378"/>
      <c r="G1026" s="378"/>
      <c r="H1026" s="378"/>
      <c r="I1026" s="378"/>
      <c r="J1026" s="378"/>
      <c r="K1026" s="378"/>
      <c r="L1026" s="378"/>
      <c r="M1026" s="378"/>
      <c r="N1026" s="378"/>
      <c r="O1026" s="378"/>
      <c r="P1026" s="378"/>
      <c r="Q1026" s="378"/>
      <c r="R1026" s="378"/>
      <c r="S1026" s="377"/>
      <c r="T1026" s="378"/>
      <c r="U1026" s="378"/>
      <c r="V1026" s="378"/>
      <c r="W1026" s="378"/>
      <c r="X1026" s="378"/>
      <c r="Y1026" s="378"/>
      <c r="Z1026" s="378"/>
      <c r="AA1026" s="378"/>
      <c r="AB1026" s="378"/>
      <c r="AC1026" s="378"/>
      <c r="AD1026" s="378"/>
      <c r="AE1026" s="378"/>
      <c r="AF1026" s="378"/>
      <c r="AG1026" s="378"/>
      <c r="AH1026" s="378"/>
      <c r="AI1026" s="378"/>
      <c r="AJ1026" s="378"/>
      <c r="AK1026" s="378"/>
      <c r="AL1026" s="378"/>
    </row>
    <row r="1027" spans="2:38" s="9" customFormat="1">
      <c r="B1027" s="7"/>
      <c r="E1027" s="378"/>
      <c r="F1027" s="378"/>
      <c r="G1027" s="378"/>
      <c r="H1027" s="378"/>
      <c r="I1027" s="378"/>
      <c r="J1027" s="378"/>
      <c r="K1027" s="378"/>
      <c r="L1027" s="378"/>
      <c r="M1027" s="378"/>
      <c r="N1027" s="378"/>
      <c r="O1027" s="378"/>
      <c r="P1027" s="378"/>
      <c r="Q1027" s="378"/>
      <c r="R1027" s="378"/>
      <c r="S1027" s="377"/>
      <c r="T1027" s="378"/>
      <c r="U1027" s="378"/>
      <c r="V1027" s="378"/>
      <c r="W1027" s="378"/>
      <c r="X1027" s="378"/>
      <c r="Y1027" s="378"/>
      <c r="Z1027" s="378"/>
      <c r="AA1027" s="378"/>
      <c r="AB1027" s="378"/>
      <c r="AC1027" s="378"/>
      <c r="AD1027" s="378"/>
      <c r="AE1027" s="378"/>
      <c r="AF1027" s="378"/>
      <c r="AG1027" s="378"/>
      <c r="AH1027" s="378"/>
      <c r="AI1027" s="378"/>
      <c r="AJ1027" s="378"/>
      <c r="AK1027" s="378"/>
      <c r="AL1027" s="378"/>
    </row>
    <row r="1028" spans="2:38" s="9" customFormat="1">
      <c r="B1028" s="7"/>
      <c r="E1028" s="378"/>
      <c r="F1028" s="378"/>
      <c r="G1028" s="378"/>
      <c r="H1028" s="378"/>
      <c r="I1028" s="378"/>
      <c r="J1028" s="378"/>
      <c r="K1028" s="378"/>
      <c r="L1028" s="378"/>
      <c r="M1028" s="378"/>
      <c r="N1028" s="378"/>
      <c r="O1028" s="378"/>
      <c r="P1028" s="378"/>
      <c r="Q1028" s="378"/>
      <c r="R1028" s="378"/>
      <c r="S1028" s="377"/>
      <c r="T1028" s="378"/>
      <c r="U1028" s="378"/>
      <c r="V1028" s="378"/>
      <c r="W1028" s="378"/>
      <c r="X1028" s="378"/>
      <c r="Y1028" s="378"/>
      <c r="Z1028" s="378"/>
      <c r="AA1028" s="378"/>
      <c r="AB1028" s="378"/>
      <c r="AC1028" s="378"/>
      <c r="AD1028" s="378"/>
      <c r="AE1028" s="378"/>
      <c r="AF1028" s="378"/>
      <c r="AG1028" s="378"/>
      <c r="AH1028" s="378"/>
      <c r="AI1028" s="378"/>
      <c r="AJ1028" s="378"/>
      <c r="AK1028" s="378"/>
      <c r="AL1028" s="378"/>
    </row>
    <row r="1029" spans="2:38" s="9" customFormat="1">
      <c r="B1029" s="7"/>
      <c r="E1029" s="378"/>
      <c r="F1029" s="378"/>
      <c r="G1029" s="378"/>
      <c r="H1029" s="378"/>
      <c r="I1029" s="378"/>
      <c r="J1029" s="378"/>
      <c r="K1029" s="378"/>
      <c r="L1029" s="378"/>
      <c r="M1029" s="378"/>
      <c r="N1029" s="378"/>
      <c r="O1029" s="378"/>
      <c r="P1029" s="378"/>
      <c r="Q1029" s="378"/>
      <c r="R1029" s="378"/>
      <c r="S1029" s="377"/>
      <c r="T1029" s="378"/>
      <c r="U1029" s="378"/>
      <c r="V1029" s="378"/>
      <c r="W1029" s="378"/>
      <c r="X1029" s="378"/>
      <c r="Y1029" s="378"/>
      <c r="Z1029" s="378"/>
      <c r="AA1029" s="378"/>
      <c r="AB1029" s="378"/>
      <c r="AC1029" s="378"/>
      <c r="AD1029" s="378"/>
      <c r="AE1029" s="378"/>
      <c r="AF1029" s="378"/>
      <c r="AG1029" s="378"/>
      <c r="AH1029" s="378"/>
      <c r="AI1029" s="378"/>
      <c r="AJ1029" s="378"/>
      <c r="AK1029" s="378"/>
      <c r="AL1029" s="378"/>
    </row>
    <row r="1030" spans="2:38" s="9" customFormat="1">
      <c r="B1030" s="7"/>
      <c r="E1030" s="378"/>
      <c r="F1030" s="378"/>
      <c r="G1030" s="378"/>
      <c r="H1030" s="378"/>
      <c r="I1030" s="378"/>
      <c r="J1030" s="378"/>
      <c r="K1030" s="378"/>
      <c r="L1030" s="378"/>
      <c r="M1030" s="378"/>
      <c r="N1030" s="378"/>
      <c r="O1030" s="378"/>
      <c r="P1030" s="378"/>
      <c r="Q1030" s="378"/>
      <c r="R1030" s="378"/>
      <c r="S1030" s="377"/>
      <c r="T1030" s="378"/>
      <c r="U1030" s="378"/>
      <c r="V1030" s="378"/>
      <c r="W1030" s="378"/>
      <c r="X1030" s="378"/>
      <c r="Y1030" s="378"/>
      <c r="Z1030" s="378"/>
      <c r="AA1030" s="378"/>
      <c r="AB1030" s="378"/>
      <c r="AC1030" s="378"/>
      <c r="AD1030" s="378"/>
      <c r="AE1030" s="378"/>
      <c r="AF1030" s="378"/>
      <c r="AG1030" s="378"/>
      <c r="AH1030" s="378"/>
      <c r="AI1030" s="378"/>
      <c r="AJ1030" s="378"/>
      <c r="AK1030" s="378"/>
      <c r="AL1030" s="378"/>
    </row>
    <row r="1031" spans="2:38" s="9" customFormat="1">
      <c r="B1031" s="7"/>
      <c r="E1031" s="378"/>
      <c r="F1031" s="378"/>
      <c r="G1031" s="378"/>
      <c r="H1031" s="378"/>
      <c r="I1031" s="378"/>
      <c r="J1031" s="378"/>
      <c r="K1031" s="378"/>
      <c r="L1031" s="378"/>
      <c r="M1031" s="378"/>
      <c r="N1031" s="378"/>
      <c r="O1031" s="378"/>
      <c r="P1031" s="378"/>
      <c r="Q1031" s="378"/>
      <c r="R1031" s="378"/>
      <c r="S1031" s="377"/>
      <c r="T1031" s="378"/>
      <c r="U1031" s="378"/>
      <c r="V1031" s="378"/>
      <c r="W1031" s="378"/>
      <c r="X1031" s="378"/>
      <c r="Y1031" s="378"/>
      <c r="Z1031" s="378"/>
      <c r="AA1031" s="378"/>
      <c r="AB1031" s="378"/>
      <c r="AC1031" s="378"/>
      <c r="AD1031" s="378"/>
      <c r="AE1031" s="378"/>
      <c r="AF1031" s="378"/>
      <c r="AG1031" s="378"/>
      <c r="AH1031" s="378"/>
      <c r="AI1031" s="378"/>
      <c r="AJ1031" s="378"/>
      <c r="AK1031" s="378"/>
      <c r="AL1031" s="378"/>
    </row>
    <row r="1032" spans="2:38" s="9" customFormat="1">
      <c r="B1032" s="7"/>
      <c r="E1032" s="378"/>
      <c r="F1032" s="378"/>
      <c r="G1032" s="378"/>
      <c r="H1032" s="378"/>
      <c r="I1032" s="378"/>
      <c r="J1032" s="378"/>
      <c r="K1032" s="378"/>
      <c r="L1032" s="378"/>
      <c r="M1032" s="378"/>
      <c r="N1032" s="378"/>
      <c r="O1032" s="378"/>
      <c r="P1032" s="378"/>
      <c r="Q1032" s="378"/>
      <c r="R1032" s="378"/>
      <c r="S1032" s="377"/>
      <c r="T1032" s="378"/>
      <c r="U1032" s="378"/>
      <c r="V1032" s="378"/>
      <c r="W1032" s="378"/>
      <c r="X1032" s="378"/>
      <c r="Y1032" s="378"/>
      <c r="Z1032" s="378"/>
      <c r="AA1032" s="378"/>
      <c r="AB1032" s="378"/>
      <c r="AC1032" s="378"/>
      <c r="AD1032" s="378"/>
      <c r="AE1032" s="378"/>
      <c r="AF1032" s="378"/>
      <c r="AG1032" s="378"/>
      <c r="AH1032" s="378"/>
      <c r="AI1032" s="378"/>
      <c r="AJ1032" s="378"/>
      <c r="AK1032" s="378"/>
      <c r="AL1032" s="378"/>
    </row>
    <row r="1033" spans="2:38" s="9" customFormat="1">
      <c r="B1033" s="7"/>
      <c r="E1033" s="378"/>
      <c r="F1033" s="378"/>
      <c r="G1033" s="378"/>
      <c r="H1033" s="378"/>
      <c r="I1033" s="378"/>
      <c r="J1033" s="378"/>
      <c r="K1033" s="378"/>
      <c r="L1033" s="378"/>
      <c r="M1033" s="378"/>
      <c r="N1033" s="378"/>
      <c r="O1033" s="378"/>
      <c r="P1033" s="378"/>
      <c r="Q1033" s="378"/>
      <c r="R1033" s="378"/>
      <c r="S1033" s="377"/>
      <c r="T1033" s="378"/>
      <c r="U1033" s="378"/>
      <c r="V1033" s="378"/>
      <c r="W1033" s="378"/>
      <c r="X1033" s="378"/>
      <c r="Y1033" s="378"/>
      <c r="Z1033" s="378"/>
      <c r="AA1033" s="378"/>
      <c r="AB1033" s="378"/>
      <c r="AC1033" s="378"/>
      <c r="AD1033" s="378"/>
      <c r="AE1033" s="378"/>
      <c r="AF1033" s="378"/>
      <c r="AG1033" s="378"/>
      <c r="AH1033" s="378"/>
      <c r="AI1033" s="378"/>
      <c r="AJ1033" s="378"/>
      <c r="AK1033" s="378"/>
      <c r="AL1033" s="378"/>
    </row>
    <row r="1034" spans="2:38" s="9" customFormat="1">
      <c r="B1034" s="7"/>
      <c r="E1034" s="378"/>
      <c r="F1034" s="378"/>
      <c r="G1034" s="378"/>
      <c r="H1034" s="378"/>
      <c r="I1034" s="378"/>
      <c r="J1034" s="378"/>
      <c r="K1034" s="378"/>
      <c r="L1034" s="378"/>
      <c r="M1034" s="378"/>
      <c r="N1034" s="378"/>
      <c r="O1034" s="378"/>
      <c r="P1034" s="378"/>
      <c r="Q1034" s="378"/>
      <c r="R1034" s="378"/>
      <c r="S1034" s="377"/>
      <c r="T1034" s="378"/>
      <c r="U1034" s="378"/>
      <c r="V1034" s="378"/>
      <c r="W1034" s="378"/>
      <c r="X1034" s="378"/>
      <c r="Y1034" s="378"/>
      <c r="Z1034" s="378"/>
      <c r="AA1034" s="378"/>
      <c r="AB1034" s="378"/>
      <c r="AC1034" s="378"/>
      <c r="AD1034" s="378"/>
      <c r="AE1034" s="378"/>
      <c r="AF1034" s="378"/>
      <c r="AG1034" s="378"/>
      <c r="AH1034" s="378"/>
      <c r="AI1034" s="378"/>
      <c r="AJ1034" s="378"/>
      <c r="AK1034" s="378"/>
      <c r="AL1034" s="378"/>
    </row>
    <row r="1035" spans="2:38" s="9" customFormat="1">
      <c r="B1035" s="7"/>
      <c r="E1035" s="378"/>
      <c r="F1035" s="378"/>
      <c r="G1035" s="378"/>
      <c r="H1035" s="378"/>
      <c r="I1035" s="378"/>
      <c r="J1035" s="378"/>
      <c r="K1035" s="378"/>
      <c r="L1035" s="378"/>
      <c r="M1035" s="378"/>
      <c r="N1035" s="378"/>
      <c r="O1035" s="378"/>
      <c r="P1035" s="378"/>
      <c r="Q1035" s="378"/>
      <c r="R1035" s="378"/>
      <c r="S1035" s="377"/>
      <c r="T1035" s="378"/>
      <c r="U1035" s="378"/>
      <c r="V1035" s="378"/>
      <c r="W1035" s="378"/>
      <c r="X1035" s="378"/>
      <c r="Y1035" s="378"/>
      <c r="Z1035" s="378"/>
      <c r="AA1035" s="378"/>
      <c r="AB1035" s="378"/>
      <c r="AC1035" s="378"/>
      <c r="AD1035" s="378"/>
      <c r="AE1035" s="378"/>
      <c r="AF1035" s="378"/>
      <c r="AG1035" s="378"/>
      <c r="AH1035" s="378"/>
      <c r="AI1035" s="378"/>
      <c r="AJ1035" s="378"/>
      <c r="AK1035" s="378"/>
      <c r="AL1035" s="378"/>
    </row>
    <row r="1036" spans="2:38" s="9" customFormat="1">
      <c r="B1036" s="7"/>
      <c r="E1036" s="378"/>
      <c r="F1036" s="378"/>
      <c r="G1036" s="378"/>
      <c r="H1036" s="378"/>
      <c r="I1036" s="378"/>
      <c r="J1036" s="378"/>
      <c r="K1036" s="378"/>
      <c r="L1036" s="378"/>
      <c r="M1036" s="378"/>
      <c r="N1036" s="378"/>
      <c r="O1036" s="378"/>
      <c r="P1036" s="378"/>
      <c r="Q1036" s="378"/>
      <c r="R1036" s="378"/>
      <c r="S1036" s="377"/>
      <c r="T1036" s="378"/>
      <c r="U1036" s="378"/>
      <c r="V1036" s="378"/>
      <c r="W1036" s="378"/>
      <c r="X1036" s="378"/>
      <c r="Y1036" s="378"/>
      <c r="Z1036" s="378"/>
      <c r="AA1036" s="378"/>
      <c r="AB1036" s="378"/>
      <c r="AC1036" s="378"/>
      <c r="AD1036" s="378"/>
      <c r="AE1036" s="378"/>
      <c r="AF1036" s="378"/>
      <c r="AG1036" s="378"/>
      <c r="AH1036" s="378"/>
      <c r="AI1036" s="378"/>
      <c r="AJ1036" s="378"/>
      <c r="AK1036" s="378"/>
      <c r="AL1036" s="378"/>
    </row>
    <row r="1037" spans="2:38" s="9" customFormat="1">
      <c r="B1037" s="7"/>
      <c r="E1037" s="378"/>
      <c r="F1037" s="378"/>
      <c r="G1037" s="378"/>
      <c r="H1037" s="378"/>
      <c r="I1037" s="378"/>
      <c r="J1037" s="378"/>
      <c r="K1037" s="378"/>
      <c r="L1037" s="378"/>
      <c r="M1037" s="378"/>
      <c r="N1037" s="378"/>
      <c r="O1037" s="378"/>
      <c r="P1037" s="378"/>
      <c r="Q1037" s="378"/>
      <c r="R1037" s="378"/>
      <c r="S1037" s="377"/>
      <c r="T1037" s="378"/>
      <c r="U1037" s="378"/>
      <c r="V1037" s="378"/>
      <c r="W1037" s="378"/>
      <c r="X1037" s="378"/>
      <c r="Y1037" s="378"/>
      <c r="Z1037" s="378"/>
      <c r="AA1037" s="378"/>
      <c r="AB1037" s="378"/>
      <c r="AC1037" s="378"/>
      <c r="AD1037" s="378"/>
      <c r="AE1037" s="378"/>
      <c r="AF1037" s="378"/>
      <c r="AG1037" s="378"/>
      <c r="AH1037" s="378"/>
      <c r="AI1037" s="378"/>
      <c r="AJ1037" s="378"/>
      <c r="AK1037" s="378"/>
      <c r="AL1037" s="378"/>
    </row>
    <row r="1038" spans="2:38" s="9" customFormat="1">
      <c r="B1038" s="7"/>
      <c r="E1038" s="378"/>
      <c r="F1038" s="378"/>
      <c r="G1038" s="378"/>
      <c r="H1038" s="378"/>
      <c r="I1038" s="378"/>
      <c r="J1038" s="378"/>
      <c r="K1038" s="378"/>
      <c r="L1038" s="378"/>
      <c r="M1038" s="378"/>
      <c r="N1038" s="378"/>
      <c r="O1038" s="378"/>
      <c r="P1038" s="378"/>
      <c r="Q1038" s="378"/>
      <c r="R1038" s="378"/>
      <c r="S1038" s="377"/>
      <c r="T1038" s="378"/>
      <c r="U1038" s="378"/>
      <c r="V1038" s="378"/>
      <c r="W1038" s="378"/>
      <c r="X1038" s="378"/>
      <c r="Y1038" s="378"/>
      <c r="Z1038" s="378"/>
      <c r="AA1038" s="378"/>
      <c r="AB1038" s="378"/>
      <c r="AC1038" s="378"/>
      <c r="AD1038" s="378"/>
      <c r="AE1038" s="378"/>
      <c r="AF1038" s="378"/>
      <c r="AG1038" s="378"/>
      <c r="AH1038" s="378"/>
      <c r="AI1038" s="378"/>
      <c r="AJ1038" s="378"/>
      <c r="AK1038" s="378"/>
      <c r="AL1038" s="378"/>
    </row>
    <row r="1039" spans="2:38" s="9" customFormat="1">
      <c r="B1039" s="7"/>
      <c r="E1039" s="378"/>
      <c r="F1039" s="378"/>
      <c r="G1039" s="378"/>
      <c r="H1039" s="378"/>
      <c r="I1039" s="378"/>
      <c r="J1039" s="378"/>
      <c r="K1039" s="378"/>
      <c r="L1039" s="378"/>
      <c r="M1039" s="378"/>
      <c r="N1039" s="378"/>
      <c r="O1039" s="378"/>
      <c r="P1039" s="378"/>
      <c r="Q1039" s="378"/>
      <c r="R1039" s="378"/>
      <c r="S1039" s="377"/>
      <c r="T1039" s="378"/>
      <c r="U1039" s="378"/>
      <c r="V1039" s="378"/>
      <c r="W1039" s="378"/>
      <c r="X1039" s="378"/>
      <c r="Y1039" s="378"/>
      <c r="Z1039" s="378"/>
      <c r="AA1039" s="378"/>
      <c r="AB1039" s="378"/>
      <c r="AC1039" s="378"/>
      <c r="AD1039" s="378"/>
      <c r="AE1039" s="378"/>
      <c r="AF1039" s="378"/>
      <c r="AG1039" s="378"/>
      <c r="AH1039" s="378"/>
      <c r="AI1039" s="378"/>
      <c r="AJ1039" s="378"/>
      <c r="AK1039" s="378"/>
      <c r="AL1039" s="378"/>
    </row>
    <row r="1040" spans="2:38" s="9" customFormat="1">
      <c r="B1040" s="7"/>
      <c r="E1040" s="378"/>
      <c r="F1040" s="378"/>
      <c r="G1040" s="378"/>
      <c r="H1040" s="378"/>
      <c r="I1040" s="378"/>
      <c r="J1040" s="378"/>
      <c r="K1040" s="378"/>
      <c r="L1040" s="378"/>
      <c r="M1040" s="378"/>
      <c r="N1040" s="378"/>
      <c r="O1040" s="378"/>
      <c r="P1040" s="378"/>
      <c r="Q1040" s="378"/>
      <c r="R1040" s="378"/>
      <c r="S1040" s="377"/>
      <c r="T1040" s="378"/>
      <c r="U1040" s="378"/>
      <c r="V1040" s="378"/>
      <c r="W1040" s="378"/>
      <c r="X1040" s="378"/>
      <c r="Y1040" s="378"/>
      <c r="Z1040" s="378"/>
      <c r="AA1040" s="378"/>
      <c r="AB1040" s="378"/>
      <c r="AC1040" s="378"/>
      <c r="AD1040" s="378"/>
      <c r="AE1040" s="378"/>
      <c r="AF1040" s="378"/>
      <c r="AG1040" s="378"/>
      <c r="AH1040" s="378"/>
      <c r="AI1040" s="378"/>
      <c r="AJ1040" s="378"/>
      <c r="AK1040" s="378"/>
      <c r="AL1040" s="378"/>
    </row>
    <row r="1041" spans="2:38" s="9" customFormat="1">
      <c r="B1041" s="7"/>
      <c r="E1041" s="378"/>
      <c r="F1041" s="378"/>
      <c r="G1041" s="378"/>
      <c r="H1041" s="378"/>
      <c r="I1041" s="378"/>
      <c r="J1041" s="378"/>
      <c r="K1041" s="378"/>
      <c r="L1041" s="378"/>
      <c r="M1041" s="378"/>
      <c r="N1041" s="378"/>
      <c r="O1041" s="378"/>
      <c r="P1041" s="378"/>
      <c r="Q1041" s="378"/>
      <c r="R1041" s="378"/>
      <c r="S1041" s="377"/>
      <c r="T1041" s="378"/>
      <c r="U1041" s="378"/>
      <c r="V1041" s="378"/>
      <c r="W1041" s="378"/>
      <c r="X1041" s="378"/>
      <c r="Y1041" s="378"/>
      <c r="Z1041" s="378"/>
      <c r="AA1041" s="378"/>
      <c r="AB1041" s="378"/>
      <c r="AC1041" s="378"/>
      <c r="AD1041" s="378"/>
      <c r="AE1041" s="378"/>
      <c r="AF1041" s="378"/>
      <c r="AG1041" s="378"/>
      <c r="AH1041" s="378"/>
      <c r="AI1041" s="378"/>
      <c r="AJ1041" s="378"/>
      <c r="AK1041" s="378"/>
      <c r="AL1041" s="378"/>
    </row>
    <row r="1042" spans="2:38" s="9" customFormat="1">
      <c r="B1042" s="7"/>
      <c r="E1042" s="378"/>
      <c r="F1042" s="378"/>
      <c r="G1042" s="378"/>
      <c r="H1042" s="378"/>
      <c r="I1042" s="378"/>
      <c r="J1042" s="378"/>
      <c r="K1042" s="378"/>
      <c r="L1042" s="378"/>
      <c r="M1042" s="378"/>
      <c r="N1042" s="378"/>
      <c r="O1042" s="378"/>
      <c r="P1042" s="378"/>
      <c r="Q1042" s="378"/>
      <c r="R1042" s="378"/>
      <c r="S1042" s="377"/>
      <c r="T1042" s="378"/>
      <c r="U1042" s="378"/>
      <c r="V1042" s="378"/>
      <c r="W1042" s="378"/>
      <c r="X1042" s="378"/>
      <c r="Y1042" s="378"/>
      <c r="Z1042" s="378"/>
      <c r="AA1042" s="378"/>
      <c r="AB1042" s="378"/>
      <c r="AC1042" s="378"/>
      <c r="AD1042" s="378"/>
      <c r="AE1042" s="378"/>
      <c r="AF1042" s="378"/>
      <c r="AG1042" s="378"/>
      <c r="AH1042" s="378"/>
      <c r="AI1042" s="378"/>
      <c r="AJ1042" s="378"/>
      <c r="AK1042" s="378"/>
      <c r="AL1042" s="378"/>
    </row>
    <row r="1043" spans="2:38" s="9" customFormat="1">
      <c r="B1043" s="7"/>
      <c r="E1043" s="378"/>
      <c r="F1043" s="378"/>
      <c r="G1043" s="378"/>
      <c r="H1043" s="378"/>
      <c r="I1043" s="378"/>
      <c r="J1043" s="378"/>
      <c r="K1043" s="378"/>
      <c r="L1043" s="378"/>
      <c r="M1043" s="378"/>
      <c r="N1043" s="378"/>
      <c r="O1043" s="378"/>
      <c r="P1043" s="378"/>
      <c r="Q1043" s="378"/>
      <c r="R1043" s="378"/>
      <c r="S1043" s="377"/>
      <c r="T1043" s="378"/>
      <c r="U1043" s="378"/>
      <c r="V1043" s="378"/>
      <c r="W1043" s="378"/>
      <c r="X1043" s="378"/>
      <c r="Y1043" s="378"/>
      <c r="Z1043" s="378"/>
      <c r="AA1043" s="378"/>
      <c r="AB1043" s="378"/>
      <c r="AC1043" s="378"/>
      <c r="AD1043" s="378"/>
      <c r="AE1043" s="378"/>
      <c r="AF1043" s="378"/>
      <c r="AG1043" s="378"/>
      <c r="AH1043" s="378"/>
      <c r="AI1043" s="378"/>
      <c r="AJ1043" s="378"/>
      <c r="AK1043" s="378"/>
      <c r="AL1043" s="378"/>
    </row>
    <row r="1044" spans="2:38" s="9" customFormat="1">
      <c r="B1044" s="7"/>
      <c r="E1044" s="378"/>
      <c r="F1044" s="378"/>
      <c r="G1044" s="378"/>
      <c r="H1044" s="378"/>
      <c r="I1044" s="378"/>
      <c r="J1044" s="378"/>
      <c r="K1044" s="378"/>
      <c r="L1044" s="378"/>
      <c r="M1044" s="378"/>
      <c r="N1044" s="378"/>
      <c r="O1044" s="378"/>
      <c r="P1044" s="378"/>
      <c r="Q1044" s="378"/>
      <c r="R1044" s="378"/>
      <c r="S1044" s="377"/>
      <c r="T1044" s="378"/>
      <c r="U1044" s="378"/>
      <c r="V1044" s="378"/>
      <c r="W1044" s="378"/>
      <c r="X1044" s="378"/>
      <c r="Y1044" s="378"/>
      <c r="Z1044" s="378"/>
      <c r="AA1044" s="378"/>
      <c r="AB1044" s="378"/>
      <c r="AC1044" s="378"/>
      <c r="AD1044" s="378"/>
      <c r="AE1044" s="378"/>
      <c r="AF1044" s="378"/>
      <c r="AG1044" s="378"/>
      <c r="AH1044" s="378"/>
      <c r="AI1044" s="378"/>
      <c r="AJ1044" s="378"/>
      <c r="AK1044" s="378"/>
      <c r="AL1044" s="378"/>
    </row>
    <row r="1045" spans="2:38" s="9" customFormat="1">
      <c r="B1045" s="7"/>
      <c r="E1045" s="378"/>
      <c r="F1045" s="378"/>
      <c r="G1045" s="378"/>
      <c r="H1045" s="378"/>
      <c r="I1045" s="378"/>
      <c r="J1045" s="378"/>
      <c r="K1045" s="378"/>
      <c r="L1045" s="378"/>
      <c r="M1045" s="378"/>
      <c r="N1045" s="378"/>
      <c r="O1045" s="378"/>
      <c r="P1045" s="378"/>
      <c r="Q1045" s="378"/>
      <c r="R1045" s="378"/>
      <c r="S1045" s="377"/>
      <c r="T1045" s="378"/>
      <c r="U1045" s="378"/>
      <c r="V1045" s="378"/>
      <c r="W1045" s="378"/>
      <c r="X1045" s="378"/>
      <c r="Y1045" s="378"/>
      <c r="Z1045" s="378"/>
      <c r="AA1045" s="378"/>
      <c r="AB1045" s="378"/>
      <c r="AC1045" s="378"/>
      <c r="AD1045" s="378"/>
      <c r="AE1045" s="378"/>
      <c r="AF1045" s="378"/>
      <c r="AG1045" s="378"/>
      <c r="AH1045" s="378"/>
      <c r="AI1045" s="378"/>
      <c r="AJ1045" s="378"/>
      <c r="AK1045" s="378"/>
      <c r="AL1045" s="378"/>
    </row>
    <row r="1046" spans="2:38" s="9" customFormat="1">
      <c r="B1046" s="7"/>
      <c r="E1046" s="378"/>
      <c r="F1046" s="378"/>
      <c r="G1046" s="378"/>
      <c r="H1046" s="378"/>
      <c r="I1046" s="378"/>
      <c r="J1046" s="378"/>
      <c r="K1046" s="378"/>
      <c r="L1046" s="378"/>
      <c r="M1046" s="378"/>
      <c r="N1046" s="378"/>
      <c r="O1046" s="378"/>
      <c r="P1046" s="378"/>
      <c r="Q1046" s="378"/>
      <c r="R1046" s="378"/>
      <c r="S1046" s="377"/>
      <c r="T1046" s="378"/>
      <c r="U1046" s="378"/>
      <c r="V1046" s="378"/>
      <c r="W1046" s="378"/>
      <c r="X1046" s="378"/>
      <c r="Y1046" s="378"/>
      <c r="Z1046" s="378"/>
      <c r="AA1046" s="378"/>
      <c r="AB1046" s="378"/>
      <c r="AC1046" s="378"/>
      <c r="AD1046" s="378"/>
      <c r="AE1046" s="378"/>
      <c r="AF1046" s="378"/>
      <c r="AG1046" s="378"/>
      <c r="AH1046" s="378"/>
      <c r="AI1046" s="378"/>
      <c r="AJ1046" s="378"/>
      <c r="AK1046" s="378"/>
      <c r="AL1046" s="378"/>
    </row>
    <row r="1047" spans="2:38" s="9" customFormat="1">
      <c r="B1047" s="7"/>
      <c r="E1047" s="378"/>
      <c r="F1047" s="378"/>
      <c r="G1047" s="378"/>
      <c r="H1047" s="378"/>
      <c r="I1047" s="378"/>
      <c r="J1047" s="378"/>
      <c r="K1047" s="378"/>
      <c r="L1047" s="378"/>
      <c r="M1047" s="378"/>
      <c r="N1047" s="378"/>
      <c r="O1047" s="378"/>
      <c r="P1047" s="378"/>
      <c r="Q1047" s="378"/>
      <c r="R1047" s="378"/>
      <c r="S1047" s="377"/>
      <c r="T1047" s="378"/>
      <c r="U1047" s="378"/>
      <c r="V1047" s="378"/>
      <c r="W1047" s="378"/>
      <c r="X1047" s="378"/>
      <c r="Y1047" s="378"/>
      <c r="Z1047" s="378"/>
      <c r="AA1047" s="378"/>
      <c r="AB1047" s="378"/>
      <c r="AC1047" s="378"/>
      <c r="AD1047" s="378"/>
      <c r="AE1047" s="378"/>
      <c r="AF1047" s="378"/>
      <c r="AG1047" s="378"/>
      <c r="AH1047" s="378"/>
      <c r="AI1047" s="378"/>
      <c r="AJ1047" s="378"/>
      <c r="AK1047" s="378"/>
      <c r="AL1047" s="378"/>
    </row>
    <row r="1048" spans="2:38" s="9" customFormat="1">
      <c r="B1048" s="7"/>
      <c r="E1048" s="378"/>
      <c r="F1048" s="378"/>
      <c r="G1048" s="378"/>
      <c r="H1048" s="378"/>
      <c r="I1048" s="378"/>
      <c r="J1048" s="378"/>
      <c r="K1048" s="378"/>
      <c r="L1048" s="378"/>
      <c r="M1048" s="378"/>
      <c r="N1048" s="378"/>
      <c r="O1048" s="378"/>
      <c r="P1048" s="378"/>
      <c r="Q1048" s="378"/>
      <c r="R1048" s="378"/>
      <c r="S1048" s="377"/>
      <c r="T1048" s="378"/>
      <c r="U1048" s="378"/>
      <c r="V1048" s="378"/>
      <c r="W1048" s="378"/>
      <c r="X1048" s="378"/>
      <c r="Y1048" s="378"/>
      <c r="Z1048" s="378"/>
      <c r="AA1048" s="378"/>
      <c r="AB1048" s="378"/>
      <c r="AC1048" s="378"/>
      <c r="AD1048" s="378"/>
      <c r="AE1048" s="378"/>
      <c r="AF1048" s="378"/>
      <c r="AG1048" s="378"/>
      <c r="AH1048" s="378"/>
      <c r="AI1048" s="378"/>
      <c r="AJ1048" s="378"/>
      <c r="AK1048" s="378"/>
      <c r="AL1048" s="378"/>
    </row>
    <row r="1049" spans="2:38" s="9" customFormat="1">
      <c r="B1049" s="7"/>
      <c r="E1049" s="378"/>
      <c r="F1049" s="378"/>
      <c r="G1049" s="378"/>
      <c r="H1049" s="378"/>
      <c r="I1049" s="378"/>
      <c r="J1049" s="378"/>
      <c r="K1049" s="378"/>
      <c r="L1049" s="378"/>
      <c r="M1049" s="378"/>
      <c r="N1049" s="378"/>
      <c r="O1049" s="378"/>
      <c r="P1049" s="378"/>
      <c r="Q1049" s="378"/>
      <c r="R1049" s="378"/>
      <c r="S1049" s="377"/>
      <c r="T1049" s="378"/>
      <c r="U1049" s="378"/>
      <c r="V1049" s="378"/>
      <c r="W1049" s="378"/>
      <c r="X1049" s="378"/>
      <c r="Y1049" s="378"/>
      <c r="Z1049" s="378"/>
      <c r="AA1049" s="378"/>
      <c r="AB1049" s="378"/>
      <c r="AC1049" s="378"/>
      <c r="AD1049" s="378"/>
      <c r="AE1049" s="378"/>
      <c r="AF1049" s="378"/>
      <c r="AG1049" s="378"/>
      <c r="AH1049" s="378"/>
      <c r="AI1049" s="378"/>
      <c r="AJ1049" s="378"/>
      <c r="AK1049" s="378"/>
      <c r="AL1049" s="378"/>
    </row>
    <row r="1050" spans="2:38" s="9" customFormat="1">
      <c r="B1050" s="7"/>
      <c r="E1050" s="378"/>
      <c r="F1050" s="378"/>
      <c r="G1050" s="378"/>
      <c r="H1050" s="378"/>
      <c r="I1050" s="378"/>
      <c r="J1050" s="378"/>
      <c r="K1050" s="378"/>
      <c r="L1050" s="378"/>
      <c r="M1050" s="378"/>
      <c r="N1050" s="378"/>
      <c r="O1050" s="378"/>
      <c r="P1050" s="378"/>
      <c r="Q1050" s="378"/>
      <c r="R1050" s="378"/>
      <c r="S1050" s="377"/>
      <c r="T1050" s="378"/>
      <c r="U1050" s="378"/>
      <c r="V1050" s="378"/>
      <c r="W1050" s="378"/>
      <c r="X1050" s="378"/>
      <c r="Y1050" s="378"/>
      <c r="Z1050" s="378"/>
      <c r="AA1050" s="378"/>
      <c r="AB1050" s="378"/>
      <c r="AC1050" s="378"/>
      <c r="AD1050" s="378"/>
      <c r="AE1050" s="378"/>
      <c r="AF1050" s="378"/>
      <c r="AG1050" s="378"/>
      <c r="AH1050" s="378"/>
      <c r="AI1050" s="378"/>
      <c r="AJ1050" s="378"/>
      <c r="AK1050" s="378"/>
      <c r="AL1050" s="378"/>
    </row>
    <row r="1051" spans="2:38" s="9" customFormat="1">
      <c r="B1051" s="7"/>
      <c r="E1051" s="378"/>
      <c r="F1051" s="378"/>
      <c r="G1051" s="378"/>
      <c r="H1051" s="378"/>
      <c r="I1051" s="378"/>
      <c r="J1051" s="378"/>
      <c r="K1051" s="378"/>
      <c r="L1051" s="378"/>
      <c r="M1051" s="378"/>
      <c r="N1051" s="378"/>
      <c r="O1051" s="378"/>
      <c r="P1051" s="378"/>
      <c r="Q1051" s="378"/>
      <c r="R1051" s="378"/>
      <c r="S1051" s="377"/>
      <c r="T1051" s="378"/>
      <c r="U1051" s="378"/>
      <c r="V1051" s="378"/>
      <c r="W1051" s="378"/>
      <c r="X1051" s="378"/>
      <c r="Y1051" s="378"/>
      <c r="Z1051" s="378"/>
      <c r="AA1051" s="378"/>
      <c r="AB1051" s="378"/>
      <c r="AC1051" s="378"/>
      <c r="AD1051" s="378"/>
      <c r="AE1051" s="378"/>
      <c r="AF1051" s="378"/>
      <c r="AG1051" s="378"/>
      <c r="AH1051" s="378"/>
      <c r="AI1051" s="378"/>
      <c r="AJ1051" s="378"/>
      <c r="AK1051" s="378"/>
      <c r="AL1051" s="378"/>
    </row>
    <row r="1052" spans="2:38" s="9" customFormat="1">
      <c r="B1052" s="7"/>
      <c r="E1052" s="378"/>
      <c r="F1052" s="378"/>
      <c r="G1052" s="378"/>
      <c r="H1052" s="378"/>
      <c r="I1052" s="378"/>
      <c r="J1052" s="378"/>
      <c r="K1052" s="378"/>
      <c r="L1052" s="378"/>
      <c r="M1052" s="378"/>
      <c r="N1052" s="378"/>
      <c r="O1052" s="378"/>
      <c r="P1052" s="378"/>
      <c r="Q1052" s="378"/>
      <c r="R1052" s="378"/>
      <c r="S1052" s="377"/>
      <c r="T1052" s="378"/>
      <c r="U1052" s="378"/>
      <c r="V1052" s="378"/>
      <c r="W1052" s="378"/>
      <c r="X1052" s="378"/>
      <c r="Y1052" s="378"/>
      <c r="Z1052" s="378"/>
      <c r="AA1052" s="378"/>
      <c r="AB1052" s="378"/>
      <c r="AC1052" s="378"/>
      <c r="AD1052" s="378"/>
      <c r="AE1052" s="378"/>
      <c r="AF1052" s="378"/>
      <c r="AG1052" s="378"/>
      <c r="AH1052" s="378"/>
      <c r="AI1052" s="378"/>
      <c r="AJ1052" s="378"/>
      <c r="AK1052" s="378"/>
      <c r="AL1052" s="378"/>
    </row>
    <row r="1053" spans="2:38" s="9" customFormat="1">
      <c r="B1053" s="7"/>
      <c r="E1053" s="378"/>
      <c r="F1053" s="378"/>
      <c r="G1053" s="378"/>
      <c r="H1053" s="378"/>
      <c r="I1053" s="378"/>
      <c r="J1053" s="378"/>
      <c r="K1053" s="378"/>
      <c r="L1053" s="378"/>
      <c r="M1053" s="378"/>
      <c r="N1053" s="378"/>
      <c r="O1053" s="378"/>
      <c r="P1053" s="378"/>
      <c r="Q1053" s="378"/>
      <c r="R1053" s="378"/>
      <c r="S1053" s="377"/>
      <c r="T1053" s="378"/>
      <c r="U1053" s="378"/>
      <c r="V1053" s="378"/>
      <c r="W1053" s="378"/>
      <c r="X1053" s="378"/>
      <c r="Y1053" s="378"/>
      <c r="Z1053" s="378"/>
      <c r="AA1053" s="378"/>
      <c r="AB1053" s="378"/>
      <c r="AC1053" s="378"/>
      <c r="AD1053" s="378"/>
      <c r="AE1053" s="378"/>
      <c r="AF1053" s="378"/>
      <c r="AG1053" s="378"/>
      <c r="AH1053" s="378"/>
      <c r="AI1053" s="378"/>
      <c r="AJ1053" s="378"/>
      <c r="AK1053" s="378"/>
      <c r="AL1053" s="378"/>
    </row>
    <row r="1054" spans="2:38" s="9" customFormat="1">
      <c r="B1054" s="7"/>
      <c r="E1054" s="378"/>
      <c r="F1054" s="378"/>
      <c r="G1054" s="378"/>
      <c r="H1054" s="378"/>
      <c r="I1054" s="378"/>
      <c r="J1054" s="378"/>
      <c r="K1054" s="378"/>
      <c r="L1054" s="378"/>
      <c r="M1054" s="378"/>
      <c r="N1054" s="378"/>
      <c r="O1054" s="378"/>
      <c r="P1054" s="378"/>
      <c r="Q1054" s="378"/>
      <c r="R1054" s="378"/>
      <c r="S1054" s="377"/>
      <c r="T1054" s="378"/>
      <c r="U1054" s="378"/>
      <c r="V1054" s="378"/>
      <c r="W1054" s="378"/>
      <c r="X1054" s="378"/>
      <c r="Y1054" s="378"/>
      <c r="Z1054" s="378"/>
      <c r="AA1054" s="378"/>
      <c r="AB1054" s="378"/>
      <c r="AC1054" s="378"/>
      <c r="AD1054" s="378"/>
      <c r="AE1054" s="378"/>
      <c r="AF1054" s="378"/>
      <c r="AG1054" s="378"/>
      <c r="AH1054" s="378"/>
      <c r="AI1054" s="378"/>
      <c r="AJ1054" s="378"/>
      <c r="AK1054" s="378"/>
      <c r="AL1054" s="378"/>
    </row>
    <row r="1055" spans="2:38" s="9" customFormat="1">
      <c r="B1055" s="7"/>
      <c r="E1055" s="378"/>
      <c r="F1055" s="378"/>
      <c r="G1055" s="378"/>
      <c r="H1055" s="378"/>
      <c r="I1055" s="378"/>
      <c r="J1055" s="378"/>
      <c r="K1055" s="378"/>
      <c r="L1055" s="378"/>
      <c r="M1055" s="378"/>
      <c r="N1055" s="378"/>
      <c r="O1055" s="378"/>
      <c r="P1055" s="378"/>
      <c r="Q1055" s="378"/>
      <c r="R1055" s="378"/>
      <c r="S1055" s="377"/>
      <c r="T1055" s="378"/>
      <c r="U1055" s="378"/>
      <c r="V1055" s="378"/>
      <c r="W1055" s="378"/>
      <c r="X1055" s="378"/>
      <c r="Y1055" s="378"/>
      <c r="Z1055" s="378"/>
      <c r="AA1055" s="378"/>
      <c r="AB1055" s="378"/>
      <c r="AC1055" s="378"/>
      <c r="AD1055" s="378"/>
      <c r="AE1055" s="378"/>
      <c r="AF1055" s="378"/>
      <c r="AG1055" s="378"/>
      <c r="AH1055" s="378"/>
      <c r="AI1055" s="378"/>
      <c r="AJ1055" s="378"/>
      <c r="AK1055" s="378"/>
      <c r="AL1055" s="378"/>
    </row>
    <row r="1056" spans="2:38" s="9" customFormat="1">
      <c r="B1056" s="7"/>
      <c r="E1056" s="378"/>
      <c r="F1056" s="378"/>
      <c r="G1056" s="378"/>
      <c r="H1056" s="378"/>
      <c r="I1056" s="378"/>
      <c r="J1056" s="378"/>
      <c r="K1056" s="378"/>
      <c r="L1056" s="378"/>
      <c r="M1056" s="378"/>
      <c r="N1056" s="378"/>
      <c r="O1056" s="378"/>
      <c r="P1056" s="378"/>
      <c r="Q1056" s="378"/>
      <c r="R1056" s="378"/>
      <c r="S1056" s="377"/>
      <c r="T1056" s="378"/>
      <c r="U1056" s="378"/>
      <c r="V1056" s="378"/>
      <c r="W1056" s="378"/>
      <c r="X1056" s="378"/>
      <c r="Y1056" s="378"/>
      <c r="Z1056" s="378"/>
      <c r="AA1056" s="378"/>
      <c r="AB1056" s="378"/>
      <c r="AC1056" s="378"/>
      <c r="AD1056" s="378"/>
      <c r="AE1056" s="378"/>
      <c r="AF1056" s="378"/>
      <c r="AG1056" s="378"/>
      <c r="AH1056" s="378"/>
      <c r="AI1056" s="378"/>
      <c r="AJ1056" s="378"/>
      <c r="AK1056" s="378"/>
      <c r="AL1056" s="378"/>
    </row>
    <row r="1057" spans="2:38" s="9" customFormat="1">
      <c r="B1057" s="7"/>
      <c r="E1057" s="378"/>
      <c r="F1057" s="378"/>
      <c r="G1057" s="378"/>
      <c r="H1057" s="378"/>
      <c r="I1057" s="378"/>
      <c r="J1057" s="378"/>
      <c r="K1057" s="378"/>
      <c r="L1057" s="378"/>
      <c r="M1057" s="378"/>
      <c r="N1057" s="378"/>
      <c r="O1057" s="378"/>
      <c r="P1057" s="378"/>
      <c r="Q1057" s="378"/>
      <c r="R1057" s="378"/>
      <c r="S1057" s="377"/>
      <c r="T1057" s="378"/>
      <c r="U1057" s="378"/>
      <c r="V1057" s="378"/>
      <c r="W1057" s="378"/>
      <c r="X1057" s="378"/>
      <c r="Y1057" s="378"/>
      <c r="Z1057" s="378"/>
      <c r="AA1057" s="378"/>
      <c r="AB1057" s="378"/>
      <c r="AC1057" s="378"/>
      <c r="AD1057" s="378"/>
      <c r="AE1057" s="378"/>
      <c r="AF1057" s="378"/>
      <c r="AG1057" s="378"/>
      <c r="AH1057" s="378"/>
      <c r="AI1057" s="378"/>
      <c r="AJ1057" s="378"/>
      <c r="AK1057" s="378"/>
      <c r="AL1057" s="378"/>
    </row>
    <row r="1058" spans="2:38" s="9" customFormat="1">
      <c r="B1058" s="7"/>
      <c r="E1058" s="378"/>
      <c r="F1058" s="378"/>
      <c r="G1058" s="378"/>
      <c r="H1058" s="378"/>
      <c r="I1058" s="378"/>
      <c r="J1058" s="378"/>
      <c r="K1058" s="378"/>
      <c r="L1058" s="378"/>
      <c r="M1058" s="378"/>
      <c r="N1058" s="378"/>
      <c r="O1058" s="378"/>
      <c r="P1058" s="378"/>
      <c r="Q1058" s="378"/>
      <c r="R1058" s="378"/>
      <c r="S1058" s="377"/>
      <c r="T1058" s="378"/>
      <c r="U1058" s="378"/>
      <c r="V1058" s="378"/>
      <c r="W1058" s="378"/>
      <c r="X1058" s="378"/>
      <c r="Y1058" s="378"/>
      <c r="Z1058" s="378"/>
      <c r="AA1058" s="378"/>
      <c r="AB1058" s="378"/>
      <c r="AC1058" s="378"/>
      <c r="AD1058" s="378"/>
      <c r="AE1058" s="378"/>
      <c r="AF1058" s="378"/>
      <c r="AG1058" s="378"/>
      <c r="AH1058" s="378"/>
      <c r="AI1058" s="378"/>
      <c r="AJ1058" s="378"/>
      <c r="AK1058" s="378"/>
      <c r="AL1058" s="378"/>
    </row>
    <row r="1059" spans="2:38" s="9" customFormat="1">
      <c r="B1059" s="7"/>
      <c r="E1059" s="378"/>
      <c r="F1059" s="378"/>
      <c r="G1059" s="378"/>
      <c r="H1059" s="378"/>
      <c r="I1059" s="378"/>
      <c r="J1059" s="378"/>
      <c r="K1059" s="378"/>
      <c r="L1059" s="378"/>
      <c r="M1059" s="378"/>
      <c r="N1059" s="378"/>
      <c r="O1059" s="378"/>
      <c r="P1059" s="378"/>
      <c r="Q1059" s="378"/>
      <c r="R1059" s="378"/>
      <c r="S1059" s="377"/>
      <c r="T1059" s="378"/>
      <c r="U1059" s="378"/>
      <c r="V1059" s="378"/>
      <c r="W1059" s="378"/>
      <c r="X1059" s="378"/>
      <c r="Y1059" s="378"/>
      <c r="Z1059" s="378"/>
      <c r="AA1059" s="378"/>
      <c r="AB1059" s="378"/>
      <c r="AC1059" s="378"/>
      <c r="AD1059" s="378"/>
      <c r="AE1059" s="378"/>
      <c r="AF1059" s="378"/>
      <c r="AG1059" s="378"/>
      <c r="AH1059" s="378"/>
      <c r="AI1059" s="378"/>
      <c r="AJ1059" s="378"/>
      <c r="AK1059" s="378"/>
      <c r="AL1059" s="378"/>
    </row>
    <row r="1060" spans="2:38" s="9" customFormat="1">
      <c r="B1060" s="7"/>
      <c r="E1060" s="378"/>
      <c r="F1060" s="378"/>
      <c r="G1060" s="378"/>
      <c r="H1060" s="378"/>
      <c r="I1060" s="378"/>
      <c r="J1060" s="378"/>
      <c r="K1060" s="378"/>
      <c r="L1060" s="378"/>
      <c r="M1060" s="378"/>
      <c r="N1060" s="378"/>
      <c r="O1060" s="378"/>
      <c r="P1060" s="378"/>
      <c r="Q1060" s="378"/>
      <c r="R1060" s="378"/>
      <c r="S1060" s="377"/>
      <c r="T1060" s="378"/>
      <c r="U1060" s="378"/>
      <c r="V1060" s="378"/>
      <c r="W1060" s="378"/>
      <c r="X1060" s="378"/>
      <c r="Y1060" s="378"/>
      <c r="Z1060" s="378"/>
      <c r="AA1060" s="378"/>
      <c r="AB1060" s="378"/>
      <c r="AC1060" s="378"/>
      <c r="AD1060" s="378"/>
      <c r="AE1060" s="378"/>
      <c r="AF1060" s="378"/>
      <c r="AG1060" s="378"/>
      <c r="AH1060" s="378"/>
      <c r="AI1060" s="378"/>
      <c r="AJ1060" s="378"/>
      <c r="AK1060" s="378"/>
      <c r="AL1060" s="378"/>
    </row>
    <row r="1061" spans="2:38" s="9" customFormat="1">
      <c r="B1061" s="7"/>
      <c r="E1061" s="378"/>
      <c r="F1061" s="378"/>
      <c r="G1061" s="378"/>
      <c r="H1061" s="378"/>
      <c r="I1061" s="378"/>
      <c r="J1061" s="378"/>
      <c r="K1061" s="378"/>
      <c r="L1061" s="378"/>
      <c r="M1061" s="378"/>
      <c r="N1061" s="378"/>
      <c r="O1061" s="378"/>
      <c r="P1061" s="378"/>
      <c r="Q1061" s="378"/>
      <c r="R1061" s="378"/>
      <c r="S1061" s="377"/>
      <c r="T1061" s="378"/>
      <c r="U1061" s="378"/>
      <c r="V1061" s="378"/>
      <c r="W1061" s="378"/>
      <c r="X1061" s="378"/>
      <c r="Y1061" s="378"/>
      <c r="Z1061" s="378"/>
      <c r="AA1061" s="378"/>
      <c r="AB1061" s="378"/>
      <c r="AC1061" s="378"/>
      <c r="AD1061" s="378"/>
      <c r="AE1061" s="378"/>
      <c r="AF1061" s="378"/>
      <c r="AG1061" s="378"/>
      <c r="AH1061" s="378"/>
      <c r="AI1061" s="378"/>
      <c r="AJ1061" s="378"/>
      <c r="AK1061" s="378"/>
      <c r="AL1061" s="378"/>
    </row>
    <row r="1062" spans="2:38" s="9" customFormat="1">
      <c r="B1062" s="7"/>
      <c r="E1062" s="378"/>
      <c r="F1062" s="378"/>
      <c r="G1062" s="378"/>
      <c r="H1062" s="378"/>
      <c r="I1062" s="378"/>
      <c r="J1062" s="378"/>
      <c r="K1062" s="378"/>
      <c r="L1062" s="378"/>
      <c r="M1062" s="378"/>
      <c r="N1062" s="378"/>
      <c r="O1062" s="378"/>
      <c r="P1062" s="378"/>
      <c r="Q1062" s="378"/>
      <c r="R1062" s="378"/>
      <c r="S1062" s="377"/>
      <c r="T1062" s="378"/>
      <c r="U1062" s="378"/>
      <c r="V1062" s="378"/>
      <c r="W1062" s="378"/>
      <c r="X1062" s="378"/>
      <c r="Y1062" s="378"/>
      <c r="Z1062" s="378"/>
      <c r="AA1062" s="378"/>
      <c r="AB1062" s="378"/>
      <c r="AC1062" s="378"/>
      <c r="AD1062" s="378"/>
      <c r="AE1062" s="378"/>
      <c r="AF1062" s="378"/>
      <c r="AG1062" s="378"/>
      <c r="AH1062" s="378"/>
      <c r="AI1062" s="378"/>
      <c r="AJ1062" s="378"/>
      <c r="AK1062" s="378"/>
      <c r="AL1062" s="378"/>
    </row>
    <row r="1063" spans="2:38" s="9" customFormat="1">
      <c r="B1063" s="7"/>
      <c r="E1063" s="378"/>
      <c r="F1063" s="378"/>
      <c r="G1063" s="378"/>
      <c r="H1063" s="378"/>
      <c r="I1063" s="378"/>
      <c r="J1063" s="378"/>
      <c r="K1063" s="378"/>
      <c r="L1063" s="378"/>
      <c r="M1063" s="378"/>
      <c r="N1063" s="378"/>
      <c r="O1063" s="378"/>
      <c r="P1063" s="378"/>
      <c r="Q1063" s="378"/>
      <c r="R1063" s="378"/>
      <c r="S1063" s="377"/>
      <c r="T1063" s="378"/>
      <c r="U1063" s="378"/>
      <c r="V1063" s="378"/>
      <c r="W1063" s="378"/>
      <c r="X1063" s="378"/>
      <c r="Y1063" s="378"/>
      <c r="Z1063" s="378"/>
      <c r="AA1063" s="378"/>
      <c r="AB1063" s="378"/>
      <c r="AC1063" s="378"/>
      <c r="AD1063" s="378"/>
      <c r="AE1063" s="378"/>
      <c r="AF1063" s="378"/>
      <c r="AG1063" s="378"/>
      <c r="AH1063" s="378"/>
      <c r="AI1063" s="378"/>
      <c r="AJ1063" s="378"/>
      <c r="AK1063" s="378"/>
      <c r="AL1063" s="378"/>
    </row>
    <row r="1064" spans="2:38" s="9" customFormat="1">
      <c r="B1064" s="7"/>
      <c r="E1064" s="378"/>
      <c r="F1064" s="378"/>
      <c r="G1064" s="378"/>
      <c r="H1064" s="378"/>
      <c r="I1064" s="378"/>
      <c r="J1064" s="378"/>
      <c r="K1064" s="378"/>
      <c r="L1064" s="378"/>
      <c r="M1064" s="378"/>
      <c r="N1064" s="378"/>
      <c r="O1064" s="378"/>
      <c r="P1064" s="378"/>
      <c r="Q1064" s="378"/>
      <c r="R1064" s="378"/>
      <c r="S1064" s="377"/>
      <c r="T1064" s="378"/>
      <c r="U1064" s="378"/>
      <c r="V1064" s="378"/>
      <c r="W1064" s="378"/>
      <c r="X1064" s="378"/>
      <c r="Y1064" s="378"/>
      <c r="Z1064" s="378"/>
      <c r="AA1064" s="378"/>
      <c r="AB1064" s="378"/>
      <c r="AC1064" s="378"/>
      <c r="AD1064" s="378"/>
      <c r="AE1064" s="378"/>
      <c r="AF1064" s="378"/>
      <c r="AG1064" s="378"/>
      <c r="AH1064" s="378"/>
      <c r="AI1064" s="378"/>
      <c r="AJ1064" s="378"/>
      <c r="AK1064" s="378"/>
      <c r="AL1064" s="378"/>
    </row>
    <row r="1065" spans="2:38" s="9" customFormat="1">
      <c r="B1065" s="7"/>
      <c r="E1065" s="378"/>
      <c r="F1065" s="378"/>
      <c r="G1065" s="378"/>
      <c r="H1065" s="378"/>
      <c r="I1065" s="378"/>
      <c r="J1065" s="378"/>
      <c r="K1065" s="378"/>
      <c r="L1065" s="378"/>
      <c r="M1065" s="378"/>
      <c r="N1065" s="378"/>
      <c r="O1065" s="378"/>
      <c r="P1065" s="378"/>
      <c r="Q1065" s="378"/>
      <c r="R1065" s="378"/>
      <c r="S1065" s="377"/>
      <c r="T1065" s="378"/>
      <c r="U1065" s="378"/>
      <c r="V1065" s="378"/>
      <c r="W1065" s="378"/>
      <c r="X1065" s="378"/>
      <c r="Y1065" s="378"/>
      <c r="Z1065" s="378"/>
      <c r="AA1065" s="378"/>
      <c r="AB1065" s="378"/>
      <c r="AC1065" s="378"/>
      <c r="AD1065" s="378"/>
      <c r="AE1065" s="378"/>
      <c r="AF1065" s="378"/>
      <c r="AG1065" s="378"/>
      <c r="AH1065" s="378"/>
      <c r="AI1065" s="378"/>
      <c r="AJ1065" s="378"/>
      <c r="AK1065" s="378"/>
      <c r="AL1065" s="378"/>
    </row>
    <row r="1066" spans="2:38" s="9" customFormat="1">
      <c r="B1066" s="7"/>
      <c r="E1066" s="378"/>
      <c r="F1066" s="378"/>
      <c r="G1066" s="378"/>
      <c r="H1066" s="378"/>
      <c r="I1066" s="378"/>
      <c r="J1066" s="378"/>
      <c r="K1066" s="378"/>
      <c r="L1066" s="378"/>
      <c r="M1066" s="378"/>
      <c r="N1066" s="378"/>
      <c r="O1066" s="378"/>
      <c r="P1066" s="378"/>
      <c r="Q1066" s="378"/>
      <c r="R1066" s="378"/>
      <c r="S1066" s="377"/>
      <c r="T1066" s="378"/>
      <c r="U1066" s="378"/>
      <c r="V1066" s="378"/>
      <c r="W1066" s="378"/>
      <c r="X1066" s="378"/>
      <c r="Y1066" s="378"/>
      <c r="Z1066" s="378"/>
      <c r="AA1066" s="378"/>
      <c r="AB1066" s="378"/>
      <c r="AC1066" s="378"/>
      <c r="AD1066" s="378"/>
      <c r="AE1066" s="378"/>
      <c r="AF1066" s="378"/>
      <c r="AG1066" s="378"/>
      <c r="AH1066" s="378"/>
      <c r="AI1066" s="378"/>
      <c r="AJ1066" s="378"/>
      <c r="AK1066" s="378"/>
      <c r="AL1066" s="378"/>
    </row>
    <row r="1067" spans="2:38" s="9" customFormat="1">
      <c r="B1067" s="7"/>
      <c r="E1067" s="378"/>
      <c r="F1067" s="378"/>
      <c r="G1067" s="378"/>
      <c r="H1067" s="378"/>
      <c r="I1067" s="378"/>
      <c r="J1067" s="378"/>
      <c r="K1067" s="378"/>
      <c r="L1067" s="378"/>
      <c r="M1067" s="378"/>
      <c r="N1067" s="378"/>
      <c r="O1067" s="378"/>
      <c r="P1067" s="378"/>
      <c r="Q1067" s="378"/>
      <c r="R1067" s="378"/>
      <c r="S1067" s="377"/>
      <c r="T1067" s="378"/>
      <c r="U1067" s="378"/>
      <c r="V1067" s="378"/>
      <c r="W1067" s="378"/>
      <c r="X1067" s="378"/>
      <c r="Y1067" s="378"/>
      <c r="Z1067" s="378"/>
      <c r="AA1067" s="378"/>
      <c r="AB1067" s="378"/>
      <c r="AC1067" s="378"/>
      <c r="AD1067" s="378"/>
      <c r="AE1067" s="378"/>
      <c r="AF1067" s="378"/>
      <c r="AG1067" s="378"/>
      <c r="AH1067" s="378"/>
      <c r="AI1067" s="378"/>
      <c r="AJ1067" s="378"/>
      <c r="AK1067" s="378"/>
      <c r="AL1067" s="378"/>
    </row>
    <row r="1068" spans="2:38" s="9" customFormat="1">
      <c r="B1068" s="7"/>
      <c r="E1068" s="378"/>
      <c r="F1068" s="378"/>
      <c r="G1068" s="378"/>
      <c r="H1068" s="378"/>
      <c r="I1068" s="378"/>
      <c r="J1068" s="378"/>
      <c r="K1068" s="378"/>
      <c r="L1068" s="378"/>
      <c r="M1068" s="378"/>
      <c r="N1068" s="378"/>
      <c r="O1068" s="378"/>
      <c r="P1068" s="378"/>
      <c r="Q1068" s="378"/>
      <c r="R1068" s="378"/>
      <c r="S1068" s="377"/>
      <c r="T1068" s="378"/>
      <c r="U1068" s="378"/>
      <c r="V1068" s="378"/>
      <c r="W1068" s="378"/>
      <c r="X1068" s="378"/>
      <c r="Y1068" s="378"/>
      <c r="Z1068" s="378"/>
      <c r="AA1068" s="378"/>
      <c r="AB1068" s="378"/>
      <c r="AC1068" s="378"/>
      <c r="AD1068" s="378"/>
      <c r="AE1068" s="378"/>
      <c r="AF1068" s="378"/>
      <c r="AG1068" s="378"/>
      <c r="AH1068" s="378"/>
      <c r="AI1068" s="378"/>
      <c r="AJ1068" s="378"/>
      <c r="AK1068" s="378"/>
      <c r="AL1068" s="378"/>
    </row>
    <row r="1069" spans="2:38" s="9" customFormat="1">
      <c r="B1069" s="7"/>
      <c r="E1069" s="378"/>
      <c r="F1069" s="378"/>
      <c r="G1069" s="378"/>
      <c r="H1069" s="378"/>
      <c r="I1069" s="378"/>
      <c r="J1069" s="378"/>
      <c r="K1069" s="378"/>
      <c r="L1069" s="378"/>
      <c r="M1069" s="378"/>
      <c r="N1069" s="378"/>
      <c r="O1069" s="378"/>
      <c r="P1069" s="378"/>
      <c r="Q1069" s="378"/>
      <c r="R1069" s="378"/>
      <c r="S1069" s="377"/>
      <c r="T1069" s="378"/>
      <c r="U1069" s="378"/>
      <c r="V1069" s="378"/>
      <c r="W1069" s="378"/>
      <c r="X1069" s="378"/>
      <c r="Y1069" s="378"/>
      <c r="Z1069" s="378"/>
      <c r="AA1069" s="378"/>
      <c r="AB1069" s="378"/>
      <c r="AC1069" s="378"/>
      <c r="AD1069" s="378"/>
      <c r="AE1069" s="378"/>
      <c r="AF1069" s="378"/>
      <c r="AG1069" s="378"/>
      <c r="AH1069" s="378"/>
      <c r="AI1069" s="378"/>
      <c r="AJ1069" s="378"/>
      <c r="AK1069" s="378"/>
      <c r="AL1069" s="378"/>
    </row>
    <row r="1070" spans="2:38" s="9" customFormat="1">
      <c r="B1070" s="7"/>
      <c r="E1070" s="378"/>
      <c r="F1070" s="378"/>
      <c r="G1070" s="378"/>
      <c r="H1070" s="378"/>
      <c r="I1070" s="378"/>
      <c r="J1070" s="378"/>
      <c r="K1070" s="378"/>
      <c r="L1070" s="378"/>
      <c r="M1070" s="378"/>
      <c r="N1070" s="378"/>
      <c r="O1070" s="378"/>
      <c r="P1070" s="378"/>
      <c r="Q1070" s="378"/>
      <c r="R1070" s="378"/>
      <c r="S1070" s="377"/>
      <c r="T1070" s="378"/>
      <c r="U1070" s="378"/>
      <c r="V1070" s="378"/>
      <c r="W1070" s="378"/>
      <c r="X1070" s="378"/>
      <c r="Y1070" s="378"/>
      <c r="Z1070" s="378"/>
      <c r="AA1070" s="378"/>
      <c r="AB1070" s="378"/>
      <c r="AC1070" s="378"/>
      <c r="AD1070" s="378"/>
      <c r="AE1070" s="378"/>
      <c r="AF1070" s="378"/>
      <c r="AG1070" s="378"/>
      <c r="AH1070" s="378"/>
      <c r="AI1070" s="378"/>
      <c r="AJ1070" s="378"/>
      <c r="AK1070" s="378"/>
      <c r="AL1070" s="378"/>
    </row>
    <row r="1071" spans="2:38" s="9" customFormat="1">
      <c r="B1071" s="7"/>
      <c r="E1071" s="378"/>
      <c r="F1071" s="378"/>
      <c r="G1071" s="378"/>
      <c r="H1071" s="378"/>
      <c r="I1071" s="378"/>
      <c r="J1071" s="378"/>
      <c r="K1071" s="378"/>
      <c r="L1071" s="378"/>
      <c r="M1071" s="378"/>
      <c r="N1071" s="378"/>
      <c r="O1071" s="378"/>
      <c r="P1071" s="378"/>
      <c r="Q1071" s="378"/>
      <c r="R1071" s="378"/>
      <c r="S1071" s="377"/>
      <c r="T1071" s="378"/>
      <c r="U1071" s="378"/>
      <c r="V1071" s="378"/>
      <c r="W1071" s="378"/>
      <c r="X1071" s="378"/>
      <c r="Y1071" s="378"/>
      <c r="Z1071" s="378"/>
      <c r="AA1071" s="378"/>
      <c r="AB1071" s="378"/>
      <c r="AC1071" s="378"/>
      <c r="AD1071" s="378"/>
      <c r="AE1071" s="378"/>
      <c r="AF1071" s="378"/>
      <c r="AG1071" s="378"/>
      <c r="AH1071" s="378"/>
      <c r="AI1071" s="378"/>
      <c r="AJ1071" s="378"/>
      <c r="AK1071" s="378"/>
      <c r="AL1071" s="378"/>
    </row>
    <row r="1072" spans="2:38" s="9" customFormat="1">
      <c r="B1072" s="7"/>
      <c r="E1072" s="378"/>
      <c r="F1072" s="378"/>
      <c r="G1072" s="378"/>
      <c r="H1072" s="378"/>
      <c r="I1072" s="378"/>
      <c r="J1072" s="378"/>
      <c r="K1072" s="378"/>
      <c r="L1072" s="378"/>
      <c r="M1072" s="378"/>
      <c r="N1072" s="378"/>
      <c r="O1072" s="378"/>
      <c r="P1072" s="378"/>
      <c r="Q1072" s="378"/>
      <c r="R1072" s="378"/>
      <c r="S1072" s="377"/>
      <c r="T1072" s="378"/>
      <c r="U1072" s="378"/>
      <c r="V1072" s="378"/>
      <c r="W1072" s="378"/>
      <c r="X1072" s="378"/>
      <c r="Y1072" s="378"/>
      <c r="Z1072" s="378"/>
      <c r="AA1072" s="378"/>
      <c r="AB1072" s="378"/>
      <c r="AC1072" s="378"/>
      <c r="AD1072" s="378"/>
      <c r="AE1072" s="378"/>
      <c r="AF1072" s="378"/>
      <c r="AG1072" s="378"/>
      <c r="AH1072" s="378"/>
      <c r="AI1072" s="378"/>
      <c r="AJ1072" s="378"/>
      <c r="AK1072" s="378"/>
      <c r="AL1072" s="378"/>
    </row>
    <row r="1073" spans="2:38" s="9" customFormat="1">
      <c r="B1073" s="7"/>
      <c r="E1073" s="378"/>
      <c r="F1073" s="378"/>
      <c r="G1073" s="378"/>
      <c r="H1073" s="378"/>
      <c r="I1073" s="378"/>
      <c r="J1073" s="378"/>
      <c r="K1073" s="378"/>
      <c r="L1073" s="378"/>
      <c r="M1073" s="378"/>
      <c r="N1073" s="378"/>
      <c r="O1073" s="378"/>
      <c r="P1073" s="378"/>
      <c r="Q1073" s="378"/>
      <c r="R1073" s="378"/>
      <c r="S1073" s="377"/>
      <c r="T1073" s="378"/>
      <c r="U1073" s="378"/>
      <c r="V1073" s="378"/>
      <c r="W1073" s="378"/>
      <c r="X1073" s="378"/>
      <c r="Y1073" s="378"/>
      <c r="Z1073" s="378"/>
      <c r="AA1073" s="378"/>
      <c r="AB1073" s="378"/>
      <c r="AC1073" s="378"/>
      <c r="AD1073" s="378"/>
      <c r="AE1073" s="378"/>
      <c r="AF1073" s="378"/>
      <c r="AG1073" s="378"/>
      <c r="AH1073" s="378"/>
      <c r="AI1073" s="378"/>
      <c r="AJ1073" s="378"/>
      <c r="AK1073" s="378"/>
      <c r="AL1073" s="378"/>
    </row>
    <row r="1074" spans="2:38" s="9" customFormat="1">
      <c r="B1074" s="7"/>
      <c r="E1074" s="378"/>
      <c r="F1074" s="378"/>
      <c r="G1074" s="378"/>
      <c r="H1074" s="378"/>
      <c r="I1074" s="378"/>
      <c r="J1074" s="378"/>
      <c r="K1074" s="378"/>
      <c r="L1074" s="378"/>
      <c r="M1074" s="378"/>
      <c r="N1074" s="378"/>
      <c r="O1074" s="378"/>
      <c r="P1074" s="378"/>
      <c r="Q1074" s="378"/>
      <c r="R1074" s="378"/>
      <c r="S1074" s="377"/>
      <c r="T1074" s="378"/>
      <c r="U1074" s="378"/>
      <c r="V1074" s="378"/>
      <c r="W1074" s="378"/>
      <c r="X1074" s="378"/>
      <c r="Y1074" s="378"/>
      <c r="Z1074" s="378"/>
      <c r="AA1074" s="378"/>
      <c r="AB1074" s="378"/>
      <c r="AC1074" s="378"/>
      <c r="AD1074" s="378"/>
      <c r="AE1074" s="378"/>
      <c r="AF1074" s="378"/>
      <c r="AG1074" s="378"/>
      <c r="AH1074" s="378"/>
      <c r="AI1074" s="378"/>
      <c r="AJ1074" s="378"/>
      <c r="AK1074" s="378"/>
      <c r="AL1074" s="378"/>
    </row>
    <row r="1075" spans="2:38" s="9" customFormat="1">
      <c r="B1075" s="7"/>
      <c r="E1075" s="378"/>
      <c r="F1075" s="378"/>
      <c r="G1075" s="378"/>
      <c r="H1075" s="378"/>
      <c r="I1075" s="378"/>
      <c r="J1075" s="378"/>
      <c r="K1075" s="378"/>
      <c r="L1075" s="378"/>
      <c r="M1075" s="378"/>
      <c r="N1075" s="378"/>
      <c r="O1075" s="378"/>
      <c r="P1075" s="378"/>
      <c r="Q1075" s="378"/>
      <c r="R1075" s="378"/>
      <c r="S1075" s="377"/>
      <c r="T1075" s="378"/>
      <c r="U1075" s="378"/>
      <c r="V1075" s="378"/>
      <c r="W1075" s="378"/>
      <c r="X1075" s="378"/>
      <c r="Y1075" s="378"/>
      <c r="Z1075" s="378"/>
      <c r="AA1075" s="378"/>
      <c r="AB1075" s="378"/>
      <c r="AC1075" s="378"/>
      <c r="AD1075" s="378"/>
      <c r="AE1075" s="378"/>
      <c r="AF1075" s="378"/>
      <c r="AG1075" s="378"/>
      <c r="AH1075" s="378"/>
      <c r="AI1075" s="378"/>
      <c r="AJ1075" s="378"/>
      <c r="AK1075" s="378"/>
      <c r="AL1075" s="378"/>
    </row>
    <row r="1076" spans="2:38" s="9" customFormat="1">
      <c r="B1076" s="7"/>
      <c r="E1076" s="378"/>
      <c r="F1076" s="378"/>
      <c r="G1076" s="378"/>
      <c r="H1076" s="378"/>
      <c r="I1076" s="378"/>
      <c r="J1076" s="378"/>
      <c r="K1076" s="378"/>
      <c r="L1076" s="378"/>
      <c r="M1076" s="378"/>
      <c r="N1076" s="378"/>
      <c r="O1076" s="378"/>
      <c r="P1076" s="378"/>
      <c r="Q1076" s="378"/>
      <c r="R1076" s="378"/>
      <c r="S1076" s="377"/>
      <c r="T1076" s="378"/>
      <c r="U1076" s="378"/>
      <c r="V1076" s="378"/>
      <c r="W1076" s="378"/>
      <c r="X1076" s="378"/>
      <c r="Y1076" s="378"/>
      <c r="Z1076" s="378"/>
      <c r="AA1076" s="378"/>
      <c r="AB1076" s="378"/>
      <c r="AC1076" s="378"/>
      <c r="AD1076" s="378"/>
      <c r="AE1076" s="378"/>
      <c r="AF1076" s="378"/>
      <c r="AG1076" s="378"/>
      <c r="AH1076" s="378"/>
      <c r="AI1076" s="378"/>
      <c r="AJ1076" s="378"/>
      <c r="AK1076" s="378"/>
      <c r="AL1076" s="378"/>
    </row>
    <row r="1077" spans="2:38" s="9" customFormat="1">
      <c r="B1077" s="7"/>
      <c r="E1077" s="378"/>
      <c r="F1077" s="378"/>
      <c r="G1077" s="378"/>
      <c r="H1077" s="378"/>
      <c r="I1077" s="378"/>
      <c r="J1077" s="378"/>
      <c r="K1077" s="378"/>
      <c r="L1077" s="378"/>
      <c r="M1077" s="378"/>
      <c r="N1077" s="378"/>
      <c r="O1077" s="378"/>
      <c r="P1077" s="378"/>
      <c r="Q1077" s="378"/>
      <c r="R1077" s="378"/>
      <c r="S1077" s="377"/>
      <c r="T1077" s="378"/>
      <c r="U1077" s="378"/>
      <c r="V1077" s="378"/>
      <c r="W1077" s="378"/>
      <c r="X1077" s="378"/>
      <c r="Y1077" s="378"/>
      <c r="Z1077" s="378"/>
      <c r="AA1077" s="378"/>
      <c r="AB1077" s="378"/>
      <c r="AC1077" s="378"/>
      <c r="AD1077" s="378"/>
      <c r="AE1077" s="378"/>
      <c r="AF1077" s="378"/>
      <c r="AG1077" s="378"/>
      <c r="AH1077" s="378"/>
      <c r="AI1077" s="378"/>
      <c r="AJ1077" s="378"/>
      <c r="AK1077" s="378"/>
      <c r="AL1077" s="378"/>
    </row>
    <row r="1078" spans="2:38" s="9" customFormat="1">
      <c r="B1078" s="7"/>
      <c r="E1078" s="378"/>
      <c r="F1078" s="378"/>
      <c r="G1078" s="378"/>
      <c r="H1078" s="378"/>
      <c r="I1078" s="378"/>
      <c r="J1078" s="378"/>
      <c r="K1078" s="378"/>
      <c r="L1078" s="378"/>
      <c r="M1078" s="378"/>
      <c r="N1078" s="378"/>
      <c r="O1078" s="378"/>
      <c r="P1078" s="378"/>
      <c r="Q1078" s="378"/>
      <c r="R1078" s="378"/>
      <c r="S1078" s="377"/>
      <c r="T1078" s="378"/>
      <c r="U1078" s="378"/>
      <c r="V1078" s="378"/>
      <c r="W1078" s="378"/>
      <c r="X1078" s="378"/>
      <c r="Y1078" s="378"/>
      <c r="Z1078" s="378"/>
      <c r="AA1078" s="378"/>
      <c r="AB1078" s="378"/>
      <c r="AC1078" s="378"/>
      <c r="AD1078" s="378"/>
      <c r="AE1078" s="378"/>
      <c r="AF1078" s="378"/>
      <c r="AG1078" s="378"/>
      <c r="AH1078" s="378"/>
      <c r="AI1078" s="378"/>
      <c r="AJ1078" s="378"/>
      <c r="AK1078" s="378"/>
      <c r="AL1078" s="378"/>
    </row>
    <row r="1079" spans="2:38" s="9" customFormat="1">
      <c r="B1079" s="7"/>
      <c r="E1079" s="378"/>
      <c r="F1079" s="378"/>
      <c r="G1079" s="378"/>
      <c r="H1079" s="378"/>
      <c r="I1079" s="378"/>
      <c r="J1079" s="378"/>
      <c r="K1079" s="378"/>
      <c r="L1079" s="378"/>
      <c r="M1079" s="378"/>
      <c r="N1079" s="378"/>
      <c r="O1079" s="378"/>
      <c r="P1079" s="378"/>
      <c r="Q1079" s="378"/>
      <c r="R1079" s="378"/>
      <c r="S1079" s="377"/>
      <c r="T1079" s="378"/>
      <c r="U1079" s="378"/>
      <c r="V1079" s="378"/>
      <c r="W1079" s="378"/>
      <c r="X1079" s="378"/>
      <c r="Y1079" s="378"/>
      <c r="Z1079" s="378"/>
      <c r="AA1079" s="378"/>
      <c r="AB1079" s="378"/>
      <c r="AC1079" s="378"/>
      <c r="AD1079" s="378"/>
      <c r="AE1079" s="378"/>
      <c r="AF1079" s="378"/>
      <c r="AG1079" s="378"/>
      <c r="AH1079" s="378"/>
      <c r="AI1079" s="378"/>
      <c r="AJ1079" s="378"/>
      <c r="AK1079" s="378"/>
      <c r="AL1079" s="378"/>
    </row>
    <row r="1080" spans="2:38" s="9" customFormat="1">
      <c r="B1080" s="7"/>
      <c r="E1080" s="378"/>
      <c r="F1080" s="378"/>
      <c r="G1080" s="378"/>
      <c r="H1080" s="378"/>
      <c r="I1080" s="378"/>
      <c r="J1080" s="378"/>
      <c r="K1080" s="378"/>
      <c r="L1080" s="378"/>
      <c r="M1080" s="378"/>
      <c r="N1080" s="378"/>
      <c r="O1080" s="378"/>
      <c r="P1080" s="378"/>
      <c r="Q1080" s="378"/>
      <c r="R1080" s="378"/>
      <c r="S1080" s="377"/>
      <c r="T1080" s="378"/>
      <c r="U1080" s="378"/>
      <c r="V1080" s="378"/>
      <c r="W1080" s="378"/>
      <c r="X1080" s="378"/>
      <c r="Y1080" s="378"/>
      <c r="Z1080" s="378"/>
      <c r="AA1080" s="378"/>
      <c r="AB1080" s="378"/>
      <c r="AC1080" s="378"/>
      <c r="AD1080" s="378"/>
      <c r="AE1080" s="378"/>
      <c r="AF1080" s="378"/>
      <c r="AG1080" s="378"/>
      <c r="AH1080" s="378"/>
      <c r="AI1080" s="378"/>
      <c r="AJ1080" s="378"/>
      <c r="AK1080" s="378"/>
      <c r="AL1080" s="378"/>
    </row>
    <row r="1081" spans="2:38" s="9" customFormat="1">
      <c r="B1081" s="7"/>
      <c r="E1081" s="378"/>
      <c r="F1081" s="378"/>
      <c r="G1081" s="378"/>
      <c r="H1081" s="378"/>
      <c r="I1081" s="378"/>
      <c r="J1081" s="378"/>
      <c r="K1081" s="378"/>
      <c r="L1081" s="378"/>
      <c r="M1081" s="378"/>
      <c r="N1081" s="378"/>
      <c r="O1081" s="378"/>
      <c r="P1081" s="378"/>
      <c r="Q1081" s="378"/>
      <c r="R1081" s="378"/>
      <c r="S1081" s="377"/>
      <c r="T1081" s="378"/>
      <c r="U1081" s="378"/>
      <c r="V1081" s="378"/>
      <c r="W1081" s="378"/>
      <c r="X1081" s="378"/>
      <c r="Y1081" s="378"/>
      <c r="Z1081" s="378"/>
      <c r="AA1081" s="378"/>
      <c r="AB1081" s="378"/>
      <c r="AC1081" s="378"/>
      <c r="AD1081" s="378"/>
      <c r="AE1081" s="378"/>
      <c r="AF1081" s="378"/>
      <c r="AG1081" s="378"/>
      <c r="AH1081" s="378"/>
      <c r="AI1081" s="378"/>
      <c r="AJ1081" s="378"/>
      <c r="AK1081" s="378"/>
      <c r="AL1081" s="378"/>
    </row>
    <row r="1082" spans="2:38" s="9" customFormat="1">
      <c r="B1082" s="7"/>
      <c r="E1082" s="378"/>
      <c r="F1082" s="378"/>
      <c r="G1082" s="378"/>
      <c r="H1082" s="378"/>
      <c r="I1082" s="378"/>
      <c r="J1082" s="378"/>
      <c r="K1082" s="378"/>
      <c r="L1082" s="378"/>
      <c r="M1082" s="378"/>
      <c r="N1082" s="378"/>
      <c r="O1082" s="378"/>
      <c r="P1082" s="378"/>
      <c r="Q1082" s="378"/>
      <c r="R1082" s="378"/>
      <c r="S1082" s="377"/>
      <c r="T1082" s="378"/>
      <c r="U1082" s="378"/>
      <c r="V1082" s="378"/>
      <c r="W1082" s="378"/>
      <c r="X1082" s="378"/>
      <c r="Y1082" s="378"/>
      <c r="Z1082" s="378"/>
      <c r="AA1082" s="378"/>
      <c r="AB1082" s="378"/>
      <c r="AC1082" s="378"/>
      <c r="AD1082" s="378"/>
      <c r="AE1082" s="378"/>
      <c r="AF1082" s="378"/>
      <c r="AG1082" s="378"/>
      <c r="AH1082" s="378"/>
      <c r="AI1082" s="378"/>
      <c r="AJ1082" s="378"/>
      <c r="AK1082" s="378"/>
      <c r="AL1082" s="378"/>
    </row>
    <row r="1083" spans="2:38" s="9" customFormat="1">
      <c r="B1083" s="7"/>
      <c r="E1083" s="378"/>
      <c r="F1083" s="378"/>
      <c r="G1083" s="378"/>
      <c r="H1083" s="378"/>
      <c r="I1083" s="378"/>
      <c r="J1083" s="378"/>
      <c r="K1083" s="378"/>
      <c r="L1083" s="378"/>
      <c r="M1083" s="378"/>
      <c r="N1083" s="378"/>
      <c r="O1083" s="378"/>
      <c r="P1083" s="378"/>
      <c r="Q1083" s="378"/>
      <c r="R1083" s="378"/>
      <c r="S1083" s="377"/>
      <c r="T1083" s="378"/>
      <c r="U1083" s="378"/>
      <c r="V1083" s="378"/>
      <c r="W1083" s="378"/>
      <c r="X1083" s="378"/>
      <c r="Y1083" s="378"/>
      <c r="Z1083" s="378"/>
      <c r="AA1083" s="378"/>
      <c r="AB1083" s="378"/>
      <c r="AC1083" s="378"/>
      <c r="AD1083" s="378"/>
      <c r="AE1083" s="378"/>
      <c r="AF1083" s="378"/>
      <c r="AG1083" s="378"/>
      <c r="AH1083" s="378"/>
      <c r="AI1083" s="378"/>
      <c r="AJ1083" s="378"/>
      <c r="AK1083" s="378"/>
      <c r="AL1083" s="378"/>
    </row>
    <row r="1084" spans="2:38" s="9" customFormat="1">
      <c r="B1084" s="7"/>
      <c r="E1084" s="378"/>
      <c r="F1084" s="378"/>
      <c r="G1084" s="378"/>
      <c r="H1084" s="378"/>
      <c r="I1084" s="378"/>
      <c r="J1084" s="378"/>
      <c r="K1084" s="378"/>
      <c r="L1084" s="378"/>
      <c r="M1084" s="378"/>
      <c r="N1084" s="378"/>
      <c r="O1084" s="378"/>
      <c r="P1084" s="378"/>
      <c r="Q1084" s="378"/>
      <c r="R1084" s="378"/>
      <c r="S1084" s="377"/>
      <c r="T1084" s="378"/>
      <c r="U1084" s="378"/>
      <c r="V1084" s="378"/>
      <c r="W1084" s="378"/>
      <c r="X1084" s="378"/>
      <c r="Y1084" s="378"/>
      <c r="Z1084" s="378"/>
      <c r="AA1084" s="378"/>
      <c r="AB1084" s="378"/>
      <c r="AC1084" s="378"/>
      <c r="AD1084" s="378"/>
      <c r="AE1084" s="378"/>
      <c r="AF1084" s="378"/>
      <c r="AG1084" s="378"/>
      <c r="AH1084" s="378"/>
      <c r="AI1084" s="378"/>
      <c r="AJ1084" s="378"/>
      <c r="AK1084" s="378"/>
      <c r="AL1084" s="378"/>
    </row>
    <row r="1085" spans="2:38" s="9" customFormat="1">
      <c r="B1085" s="7"/>
      <c r="E1085" s="378"/>
      <c r="F1085" s="378"/>
      <c r="G1085" s="378"/>
      <c r="H1085" s="378"/>
      <c r="I1085" s="378"/>
      <c r="J1085" s="378"/>
      <c r="K1085" s="378"/>
      <c r="L1085" s="378"/>
      <c r="M1085" s="378"/>
      <c r="N1085" s="378"/>
      <c r="O1085" s="378"/>
      <c r="P1085" s="378"/>
      <c r="Q1085" s="378"/>
      <c r="R1085" s="378"/>
      <c r="S1085" s="377"/>
      <c r="T1085" s="378"/>
      <c r="U1085" s="378"/>
      <c r="V1085" s="378"/>
      <c r="W1085" s="378"/>
      <c r="X1085" s="378"/>
      <c r="Y1085" s="378"/>
      <c r="Z1085" s="378"/>
      <c r="AA1085" s="378"/>
      <c r="AB1085" s="378"/>
      <c r="AC1085" s="378"/>
      <c r="AD1085" s="378"/>
      <c r="AE1085" s="378"/>
      <c r="AF1085" s="378"/>
      <c r="AG1085" s="378"/>
      <c r="AH1085" s="378"/>
      <c r="AI1085" s="378"/>
      <c r="AJ1085" s="378"/>
      <c r="AK1085" s="378"/>
      <c r="AL1085" s="378"/>
    </row>
    <row r="1086" spans="2:38" s="9" customFormat="1">
      <c r="B1086" s="7"/>
      <c r="E1086" s="378"/>
      <c r="F1086" s="378"/>
      <c r="G1086" s="378"/>
      <c r="H1086" s="378"/>
      <c r="I1086" s="378"/>
      <c r="J1086" s="378"/>
      <c r="K1086" s="378"/>
      <c r="L1086" s="378"/>
      <c r="M1086" s="378"/>
      <c r="N1086" s="378"/>
      <c r="O1086" s="378"/>
      <c r="P1086" s="378"/>
      <c r="Q1086" s="378"/>
      <c r="R1086" s="378"/>
      <c r="S1086" s="377"/>
      <c r="T1086" s="378"/>
      <c r="U1086" s="378"/>
      <c r="V1086" s="378"/>
      <c r="W1086" s="378"/>
      <c r="X1086" s="378"/>
      <c r="Y1086" s="378"/>
      <c r="Z1086" s="378"/>
      <c r="AA1086" s="378"/>
      <c r="AB1086" s="378"/>
      <c r="AC1086" s="378"/>
      <c r="AD1086" s="378"/>
      <c r="AE1086" s="378"/>
      <c r="AF1086" s="378"/>
      <c r="AG1086" s="378"/>
      <c r="AH1086" s="378"/>
      <c r="AI1086" s="378"/>
      <c r="AJ1086" s="378"/>
      <c r="AK1086" s="378"/>
      <c r="AL1086" s="378"/>
    </row>
    <row r="1087" spans="2:38" s="9" customFormat="1">
      <c r="B1087" s="7"/>
      <c r="E1087" s="378"/>
      <c r="F1087" s="378"/>
      <c r="G1087" s="378"/>
      <c r="H1087" s="378"/>
      <c r="I1087" s="378"/>
      <c r="J1087" s="378"/>
      <c r="K1087" s="378"/>
      <c r="L1087" s="378"/>
      <c r="M1087" s="378"/>
      <c r="N1087" s="378"/>
      <c r="O1087" s="378"/>
      <c r="P1087" s="378"/>
      <c r="Q1087" s="378"/>
      <c r="R1087" s="378"/>
      <c r="S1087" s="377"/>
      <c r="T1087" s="378"/>
      <c r="U1087" s="378"/>
      <c r="V1087" s="378"/>
      <c r="W1087" s="378"/>
      <c r="X1087" s="378"/>
      <c r="Y1087" s="378"/>
      <c r="Z1087" s="378"/>
      <c r="AA1087" s="378"/>
      <c r="AB1087" s="378"/>
      <c r="AC1087" s="378"/>
      <c r="AD1087" s="378"/>
      <c r="AE1087" s="378"/>
      <c r="AF1087" s="378"/>
      <c r="AG1087" s="378"/>
      <c r="AH1087" s="378"/>
      <c r="AI1087" s="378"/>
      <c r="AJ1087" s="378"/>
      <c r="AK1087" s="378"/>
      <c r="AL1087" s="378"/>
    </row>
    <row r="1088" spans="2:38" s="9" customFormat="1">
      <c r="B1088" s="7"/>
      <c r="E1088" s="378"/>
      <c r="F1088" s="378"/>
      <c r="G1088" s="378"/>
      <c r="H1088" s="378"/>
      <c r="I1088" s="378"/>
      <c r="J1088" s="378"/>
      <c r="K1088" s="378"/>
      <c r="L1088" s="378"/>
      <c r="M1088" s="378"/>
      <c r="N1088" s="378"/>
      <c r="O1088" s="378"/>
      <c r="P1088" s="378"/>
      <c r="Q1088" s="378"/>
      <c r="R1088" s="378"/>
      <c r="S1088" s="377"/>
      <c r="T1088" s="378"/>
      <c r="U1088" s="378"/>
      <c r="V1088" s="378"/>
      <c r="W1088" s="378"/>
      <c r="X1088" s="378"/>
      <c r="Y1088" s="378"/>
      <c r="Z1088" s="378"/>
      <c r="AA1088" s="378"/>
      <c r="AB1088" s="378"/>
      <c r="AC1088" s="378"/>
      <c r="AD1088" s="378"/>
      <c r="AE1088" s="378"/>
      <c r="AF1088" s="378"/>
      <c r="AG1088" s="378"/>
      <c r="AH1088" s="378"/>
      <c r="AI1088" s="378"/>
      <c r="AJ1088" s="378"/>
      <c r="AK1088" s="378"/>
      <c r="AL1088" s="378"/>
    </row>
    <row r="1089" spans="2:38" s="9" customFormat="1">
      <c r="B1089" s="7"/>
      <c r="E1089" s="378"/>
      <c r="F1089" s="378"/>
      <c r="G1089" s="378"/>
      <c r="H1089" s="378"/>
      <c r="I1089" s="378"/>
      <c r="J1089" s="378"/>
      <c r="K1089" s="378"/>
      <c r="L1089" s="378"/>
      <c r="M1089" s="378"/>
      <c r="N1089" s="378"/>
      <c r="O1089" s="378"/>
      <c r="P1089" s="378"/>
      <c r="Q1089" s="378"/>
      <c r="R1089" s="378"/>
      <c r="S1089" s="377"/>
      <c r="T1089" s="378"/>
      <c r="U1089" s="378"/>
      <c r="V1089" s="378"/>
      <c r="W1089" s="378"/>
      <c r="X1089" s="378"/>
      <c r="Y1089" s="378"/>
      <c r="Z1089" s="378"/>
      <c r="AA1089" s="378"/>
      <c r="AB1089" s="378"/>
      <c r="AC1089" s="378"/>
      <c r="AD1089" s="378"/>
      <c r="AE1089" s="378"/>
      <c r="AF1089" s="378"/>
      <c r="AG1089" s="378"/>
      <c r="AH1089" s="378"/>
      <c r="AI1089" s="378"/>
      <c r="AJ1089" s="378"/>
      <c r="AK1089" s="378"/>
      <c r="AL1089" s="378"/>
    </row>
    <row r="1090" spans="2:38" s="9" customFormat="1">
      <c r="B1090" s="7"/>
      <c r="E1090" s="378"/>
      <c r="F1090" s="378"/>
      <c r="G1090" s="378"/>
      <c r="H1090" s="378"/>
      <c r="I1090" s="378"/>
      <c r="J1090" s="378"/>
      <c r="K1090" s="378"/>
      <c r="L1090" s="378"/>
      <c r="M1090" s="378"/>
      <c r="N1090" s="378"/>
      <c r="O1090" s="378"/>
      <c r="P1090" s="378"/>
      <c r="Q1090" s="378"/>
      <c r="R1090" s="378"/>
      <c r="S1090" s="377"/>
      <c r="T1090" s="378"/>
      <c r="U1090" s="378"/>
      <c r="V1090" s="378"/>
      <c r="W1090" s="378"/>
      <c r="X1090" s="378"/>
      <c r="Y1090" s="378"/>
      <c r="Z1090" s="378"/>
      <c r="AA1090" s="378"/>
      <c r="AB1090" s="378"/>
      <c r="AC1090" s="378"/>
      <c r="AD1090" s="378"/>
      <c r="AE1090" s="378"/>
      <c r="AF1090" s="378"/>
      <c r="AG1090" s="378"/>
      <c r="AH1090" s="378"/>
      <c r="AI1090" s="378"/>
      <c r="AJ1090" s="378"/>
      <c r="AK1090" s="378"/>
      <c r="AL1090" s="378"/>
    </row>
    <row r="1091" spans="2:38" s="9" customFormat="1">
      <c r="B1091" s="7"/>
      <c r="E1091" s="378"/>
      <c r="F1091" s="378"/>
      <c r="G1091" s="378"/>
      <c r="H1091" s="378"/>
      <c r="I1091" s="378"/>
      <c r="J1091" s="378"/>
      <c r="K1091" s="378"/>
      <c r="L1091" s="378"/>
      <c r="M1091" s="378"/>
      <c r="N1091" s="378"/>
      <c r="O1091" s="378"/>
      <c r="P1091" s="378"/>
      <c r="Q1091" s="378"/>
      <c r="R1091" s="378"/>
      <c r="S1091" s="377"/>
      <c r="T1091" s="378"/>
      <c r="U1091" s="378"/>
      <c r="V1091" s="378"/>
      <c r="W1091" s="378"/>
      <c r="X1091" s="378"/>
      <c r="Y1091" s="378"/>
      <c r="Z1091" s="378"/>
      <c r="AA1091" s="378"/>
      <c r="AB1091" s="378"/>
      <c r="AC1091" s="378"/>
      <c r="AD1091" s="378"/>
      <c r="AE1091" s="378"/>
      <c r="AF1091" s="378"/>
      <c r="AG1091" s="378"/>
      <c r="AH1091" s="378"/>
      <c r="AI1091" s="378"/>
      <c r="AJ1091" s="378"/>
      <c r="AK1091" s="378"/>
      <c r="AL1091" s="378"/>
    </row>
    <row r="1092" spans="2:38" s="9" customFormat="1">
      <c r="B1092" s="7"/>
      <c r="E1092" s="378"/>
      <c r="F1092" s="378"/>
      <c r="G1092" s="378"/>
      <c r="H1092" s="378"/>
      <c r="I1092" s="378"/>
      <c r="J1092" s="378"/>
      <c r="K1092" s="378"/>
      <c r="L1092" s="378"/>
      <c r="M1092" s="378"/>
      <c r="N1092" s="378"/>
      <c r="O1092" s="378"/>
      <c r="P1092" s="378"/>
      <c r="Q1092" s="378"/>
      <c r="R1092" s="378"/>
      <c r="S1092" s="377"/>
      <c r="T1092" s="378"/>
      <c r="U1092" s="378"/>
      <c r="V1092" s="378"/>
      <c r="W1092" s="378"/>
      <c r="X1092" s="378"/>
      <c r="Y1092" s="378"/>
      <c r="Z1092" s="378"/>
      <c r="AA1092" s="378"/>
      <c r="AB1092" s="378"/>
      <c r="AC1092" s="378"/>
      <c r="AD1092" s="378"/>
      <c r="AE1092" s="378"/>
      <c r="AF1092" s="378"/>
      <c r="AG1092" s="378"/>
      <c r="AH1092" s="378"/>
      <c r="AI1092" s="378"/>
      <c r="AJ1092" s="378"/>
      <c r="AK1092" s="378"/>
      <c r="AL1092" s="378"/>
    </row>
    <row r="1093" spans="2:38" s="9" customFormat="1">
      <c r="B1093" s="7"/>
      <c r="E1093" s="378"/>
      <c r="F1093" s="378"/>
      <c r="G1093" s="378"/>
      <c r="H1093" s="378"/>
      <c r="I1093" s="378"/>
      <c r="J1093" s="378"/>
      <c r="K1093" s="378"/>
      <c r="L1093" s="378"/>
      <c r="M1093" s="378"/>
      <c r="N1093" s="378"/>
      <c r="O1093" s="378"/>
      <c r="P1093" s="378"/>
      <c r="Q1093" s="378"/>
      <c r="R1093" s="378"/>
      <c r="S1093" s="377"/>
      <c r="T1093" s="378"/>
      <c r="U1093" s="378"/>
      <c r="V1093" s="378"/>
      <c r="W1093" s="378"/>
      <c r="X1093" s="378"/>
      <c r="Y1093" s="378"/>
      <c r="Z1093" s="378"/>
      <c r="AA1093" s="378"/>
      <c r="AB1093" s="378"/>
      <c r="AC1093" s="378"/>
      <c r="AD1093" s="378"/>
      <c r="AE1093" s="378"/>
      <c r="AF1093" s="378"/>
      <c r="AG1093" s="378"/>
      <c r="AH1093" s="378"/>
      <c r="AI1093" s="378"/>
      <c r="AJ1093" s="378"/>
      <c r="AK1093" s="378"/>
      <c r="AL1093" s="378"/>
    </row>
    <row r="1094" spans="2:38" s="9" customFormat="1">
      <c r="B1094" s="7"/>
      <c r="E1094" s="378"/>
      <c r="F1094" s="378"/>
      <c r="G1094" s="378"/>
      <c r="H1094" s="378"/>
      <c r="I1094" s="378"/>
      <c r="J1094" s="378"/>
      <c r="K1094" s="378"/>
      <c r="L1094" s="378"/>
      <c r="M1094" s="378"/>
      <c r="N1094" s="378"/>
      <c r="O1094" s="378"/>
      <c r="P1094" s="378"/>
      <c r="Q1094" s="378"/>
      <c r="R1094" s="378"/>
      <c r="S1094" s="377"/>
      <c r="T1094" s="378"/>
      <c r="U1094" s="378"/>
      <c r="V1094" s="378"/>
      <c r="W1094" s="378"/>
      <c r="X1094" s="378"/>
      <c r="Y1094" s="378"/>
      <c r="Z1094" s="378"/>
      <c r="AA1094" s="378"/>
      <c r="AB1094" s="378"/>
      <c r="AC1094" s="378"/>
      <c r="AD1094" s="378"/>
      <c r="AE1094" s="378"/>
      <c r="AF1094" s="378"/>
      <c r="AG1094" s="378"/>
      <c r="AH1094" s="378"/>
      <c r="AI1094" s="378"/>
      <c r="AJ1094" s="378"/>
      <c r="AK1094" s="378"/>
      <c r="AL1094" s="378"/>
    </row>
    <row r="1095" spans="2:38" s="9" customFormat="1">
      <c r="B1095" s="7"/>
      <c r="E1095" s="378"/>
      <c r="F1095" s="378"/>
      <c r="G1095" s="378"/>
      <c r="H1095" s="378"/>
      <c r="I1095" s="378"/>
      <c r="J1095" s="378"/>
      <c r="K1095" s="378"/>
      <c r="L1095" s="378"/>
      <c r="M1095" s="378"/>
      <c r="N1095" s="378"/>
      <c r="O1095" s="378"/>
      <c r="P1095" s="378"/>
      <c r="Q1095" s="378"/>
      <c r="R1095" s="378"/>
      <c r="S1095" s="377"/>
      <c r="T1095" s="378"/>
      <c r="U1095" s="378"/>
      <c r="V1095" s="378"/>
      <c r="W1095" s="378"/>
      <c r="X1095" s="378"/>
      <c r="Y1095" s="378"/>
      <c r="Z1095" s="378"/>
      <c r="AA1095" s="378"/>
      <c r="AB1095" s="378"/>
      <c r="AC1095" s="378"/>
      <c r="AD1095" s="378"/>
      <c r="AE1095" s="378"/>
      <c r="AF1095" s="378"/>
      <c r="AG1095" s="378"/>
      <c r="AH1095" s="378"/>
      <c r="AI1095" s="378"/>
      <c r="AJ1095" s="378"/>
      <c r="AK1095" s="378"/>
      <c r="AL1095" s="378"/>
    </row>
    <row r="1096" spans="2:38" s="9" customFormat="1">
      <c r="B1096" s="7"/>
      <c r="E1096" s="378"/>
      <c r="F1096" s="378"/>
      <c r="G1096" s="378"/>
      <c r="H1096" s="378"/>
      <c r="I1096" s="378"/>
      <c r="J1096" s="378"/>
      <c r="K1096" s="378"/>
      <c r="L1096" s="378"/>
      <c r="M1096" s="378"/>
      <c r="N1096" s="378"/>
      <c r="O1096" s="378"/>
      <c r="P1096" s="378"/>
      <c r="Q1096" s="378"/>
      <c r="R1096" s="378"/>
      <c r="S1096" s="377"/>
      <c r="T1096" s="378"/>
      <c r="U1096" s="378"/>
      <c r="V1096" s="378"/>
      <c r="W1096" s="378"/>
      <c r="X1096" s="378"/>
      <c r="Y1096" s="378"/>
      <c r="Z1096" s="378"/>
      <c r="AA1096" s="378"/>
      <c r="AB1096" s="378"/>
      <c r="AC1096" s="378"/>
      <c r="AD1096" s="378"/>
      <c r="AE1096" s="378"/>
      <c r="AF1096" s="378"/>
      <c r="AG1096" s="378"/>
      <c r="AH1096" s="378"/>
      <c r="AI1096" s="378"/>
      <c r="AJ1096" s="378"/>
      <c r="AK1096" s="378"/>
      <c r="AL1096" s="378"/>
    </row>
    <row r="1097" spans="2:38" s="9" customFormat="1">
      <c r="B1097" s="7"/>
      <c r="E1097" s="378"/>
      <c r="F1097" s="378"/>
      <c r="G1097" s="378"/>
      <c r="H1097" s="378"/>
      <c r="I1097" s="378"/>
      <c r="J1097" s="378"/>
      <c r="K1097" s="378"/>
      <c r="L1097" s="378"/>
      <c r="M1097" s="378"/>
      <c r="N1097" s="378"/>
      <c r="O1097" s="378"/>
      <c r="P1097" s="378"/>
      <c r="Q1097" s="378"/>
      <c r="R1097" s="378"/>
      <c r="S1097" s="377"/>
      <c r="T1097" s="378"/>
      <c r="U1097" s="378"/>
      <c r="V1097" s="378"/>
      <c r="W1097" s="378"/>
      <c r="X1097" s="378"/>
      <c r="Y1097" s="378"/>
      <c r="Z1097" s="378"/>
      <c r="AA1097" s="378"/>
      <c r="AB1097" s="378"/>
      <c r="AC1097" s="378"/>
      <c r="AD1097" s="378"/>
      <c r="AE1097" s="378"/>
      <c r="AF1097" s="378"/>
      <c r="AG1097" s="378"/>
      <c r="AH1097" s="378"/>
      <c r="AI1097" s="378"/>
      <c r="AJ1097" s="378"/>
      <c r="AK1097" s="378"/>
      <c r="AL1097" s="378"/>
    </row>
    <row r="1098" spans="2:38" s="9" customFormat="1">
      <c r="B1098" s="7"/>
      <c r="E1098" s="378"/>
      <c r="F1098" s="378"/>
      <c r="G1098" s="378"/>
      <c r="H1098" s="378"/>
      <c r="I1098" s="378"/>
      <c r="J1098" s="378"/>
      <c r="K1098" s="378"/>
      <c r="L1098" s="378"/>
      <c r="M1098" s="378"/>
      <c r="N1098" s="378"/>
      <c r="O1098" s="378"/>
      <c r="P1098" s="378"/>
      <c r="Q1098" s="378"/>
      <c r="R1098" s="378"/>
      <c r="S1098" s="377"/>
      <c r="T1098" s="378"/>
      <c r="U1098" s="378"/>
      <c r="V1098" s="378"/>
      <c r="W1098" s="378"/>
      <c r="X1098" s="378"/>
      <c r="Y1098" s="378"/>
      <c r="Z1098" s="378"/>
      <c r="AA1098" s="378"/>
      <c r="AB1098" s="378"/>
      <c r="AC1098" s="378"/>
      <c r="AD1098" s="378"/>
      <c r="AE1098" s="378"/>
      <c r="AF1098" s="378"/>
      <c r="AG1098" s="378"/>
      <c r="AH1098" s="378"/>
      <c r="AI1098" s="378"/>
      <c r="AJ1098" s="378"/>
      <c r="AK1098" s="378"/>
      <c r="AL1098" s="378"/>
    </row>
    <row r="1099" spans="2:38" s="9" customFormat="1">
      <c r="B1099" s="7"/>
      <c r="E1099" s="378"/>
      <c r="F1099" s="378"/>
      <c r="G1099" s="378"/>
      <c r="H1099" s="378"/>
      <c r="I1099" s="378"/>
      <c r="J1099" s="378"/>
      <c r="K1099" s="378"/>
      <c r="L1099" s="378"/>
      <c r="M1099" s="378"/>
      <c r="N1099" s="378"/>
      <c r="O1099" s="378"/>
      <c r="P1099" s="378"/>
      <c r="Q1099" s="378"/>
      <c r="R1099" s="378"/>
      <c r="S1099" s="377"/>
      <c r="T1099" s="378"/>
      <c r="U1099" s="378"/>
      <c r="V1099" s="378"/>
      <c r="W1099" s="378"/>
      <c r="X1099" s="378"/>
      <c r="Y1099" s="378"/>
      <c r="Z1099" s="378"/>
      <c r="AA1099" s="378"/>
      <c r="AB1099" s="378"/>
      <c r="AC1099" s="378"/>
      <c r="AD1099" s="378"/>
      <c r="AE1099" s="378"/>
      <c r="AF1099" s="378"/>
      <c r="AG1099" s="378"/>
      <c r="AH1099" s="378"/>
      <c r="AI1099" s="378"/>
      <c r="AJ1099" s="378"/>
      <c r="AK1099" s="378"/>
      <c r="AL1099" s="378"/>
    </row>
    <row r="1100" spans="2:38" s="9" customFormat="1">
      <c r="B1100" s="7"/>
      <c r="E1100" s="378"/>
      <c r="F1100" s="378"/>
      <c r="G1100" s="378"/>
      <c r="H1100" s="378"/>
      <c r="I1100" s="378"/>
      <c r="J1100" s="378"/>
      <c r="K1100" s="378"/>
      <c r="L1100" s="378"/>
      <c r="M1100" s="378"/>
      <c r="N1100" s="378"/>
      <c r="O1100" s="378"/>
      <c r="P1100" s="378"/>
      <c r="Q1100" s="378"/>
      <c r="R1100" s="378"/>
      <c r="S1100" s="377"/>
      <c r="T1100" s="378"/>
      <c r="U1100" s="378"/>
      <c r="V1100" s="378"/>
      <c r="W1100" s="378"/>
      <c r="X1100" s="378"/>
      <c r="Y1100" s="378"/>
      <c r="Z1100" s="378"/>
      <c r="AA1100" s="378"/>
      <c r="AB1100" s="378"/>
      <c r="AC1100" s="378"/>
      <c r="AD1100" s="378"/>
      <c r="AE1100" s="378"/>
      <c r="AF1100" s="378"/>
      <c r="AG1100" s="378"/>
      <c r="AH1100" s="378"/>
      <c r="AI1100" s="378"/>
      <c r="AJ1100" s="378"/>
      <c r="AK1100" s="378"/>
      <c r="AL1100" s="378"/>
    </row>
    <row r="1101" spans="2:38" s="9" customFormat="1">
      <c r="B1101" s="7"/>
      <c r="E1101" s="378"/>
      <c r="F1101" s="378"/>
      <c r="G1101" s="378"/>
      <c r="H1101" s="378"/>
      <c r="I1101" s="378"/>
      <c r="J1101" s="378"/>
      <c r="K1101" s="378"/>
      <c r="L1101" s="378"/>
      <c r="M1101" s="378"/>
      <c r="N1101" s="378"/>
      <c r="O1101" s="378"/>
      <c r="P1101" s="378"/>
      <c r="Q1101" s="378"/>
      <c r="R1101" s="378"/>
      <c r="S1101" s="377"/>
      <c r="T1101" s="378"/>
      <c r="U1101" s="378"/>
      <c r="V1101" s="378"/>
      <c r="W1101" s="378"/>
      <c r="X1101" s="378"/>
      <c r="Y1101" s="378"/>
      <c r="Z1101" s="378"/>
      <c r="AA1101" s="378"/>
      <c r="AB1101" s="378"/>
      <c r="AC1101" s="378"/>
      <c r="AD1101" s="378"/>
      <c r="AE1101" s="378"/>
      <c r="AF1101" s="378"/>
      <c r="AG1101" s="378"/>
      <c r="AH1101" s="378"/>
      <c r="AI1101" s="378"/>
      <c r="AJ1101" s="378"/>
      <c r="AK1101" s="378"/>
      <c r="AL1101" s="378"/>
    </row>
    <row r="1102" spans="2:38" s="9" customFormat="1">
      <c r="B1102" s="7"/>
      <c r="E1102" s="378"/>
      <c r="F1102" s="378"/>
      <c r="G1102" s="378"/>
      <c r="H1102" s="378"/>
      <c r="I1102" s="378"/>
      <c r="J1102" s="378"/>
      <c r="K1102" s="378"/>
      <c r="L1102" s="378"/>
      <c r="M1102" s="378"/>
      <c r="N1102" s="378"/>
      <c r="O1102" s="378"/>
      <c r="P1102" s="378"/>
      <c r="Q1102" s="378"/>
      <c r="R1102" s="378"/>
      <c r="S1102" s="377"/>
      <c r="T1102" s="378"/>
      <c r="U1102" s="378"/>
      <c r="V1102" s="378"/>
      <c r="W1102" s="378"/>
      <c r="X1102" s="378"/>
      <c r="Y1102" s="378"/>
      <c r="Z1102" s="378"/>
      <c r="AA1102" s="378"/>
      <c r="AB1102" s="378"/>
      <c r="AC1102" s="378"/>
      <c r="AD1102" s="378"/>
      <c r="AE1102" s="378"/>
      <c r="AF1102" s="378"/>
      <c r="AG1102" s="378"/>
      <c r="AH1102" s="378"/>
      <c r="AI1102" s="378"/>
      <c r="AJ1102" s="378"/>
      <c r="AK1102" s="378"/>
      <c r="AL1102" s="378"/>
    </row>
    <row r="1103" spans="2:38" s="9" customFormat="1">
      <c r="B1103" s="7"/>
      <c r="E1103" s="378"/>
      <c r="F1103" s="378"/>
      <c r="G1103" s="378"/>
      <c r="H1103" s="378"/>
      <c r="I1103" s="378"/>
      <c r="J1103" s="378"/>
      <c r="K1103" s="378"/>
      <c r="L1103" s="378"/>
      <c r="M1103" s="378"/>
      <c r="N1103" s="378"/>
      <c r="O1103" s="378"/>
      <c r="P1103" s="378"/>
      <c r="Q1103" s="378"/>
      <c r="R1103" s="378"/>
      <c r="S1103" s="377"/>
      <c r="T1103" s="378"/>
      <c r="U1103" s="378"/>
      <c r="V1103" s="378"/>
      <c r="W1103" s="378"/>
      <c r="X1103" s="378"/>
      <c r="Y1103" s="378"/>
      <c r="Z1103" s="378"/>
      <c r="AA1103" s="378"/>
      <c r="AB1103" s="378"/>
      <c r="AC1103" s="378"/>
      <c r="AD1103" s="378"/>
      <c r="AE1103" s="378"/>
      <c r="AF1103" s="378"/>
      <c r="AG1103" s="378"/>
      <c r="AH1103" s="378"/>
      <c r="AI1103" s="378"/>
      <c r="AJ1103" s="378"/>
      <c r="AK1103" s="378"/>
      <c r="AL1103" s="378"/>
    </row>
    <row r="1104" spans="2:38" s="9" customFormat="1">
      <c r="B1104" s="7"/>
      <c r="E1104" s="378"/>
      <c r="F1104" s="378"/>
      <c r="G1104" s="378"/>
      <c r="H1104" s="378"/>
      <c r="I1104" s="378"/>
      <c r="J1104" s="378"/>
      <c r="K1104" s="378"/>
      <c r="L1104" s="378"/>
      <c r="M1104" s="378"/>
      <c r="N1104" s="378"/>
      <c r="O1104" s="378"/>
      <c r="P1104" s="378"/>
      <c r="Q1104" s="378"/>
      <c r="R1104" s="378"/>
      <c r="S1104" s="377"/>
      <c r="T1104" s="378"/>
      <c r="U1104" s="378"/>
      <c r="V1104" s="378"/>
      <c r="W1104" s="378"/>
      <c r="X1104" s="378"/>
      <c r="Y1104" s="378"/>
      <c r="Z1104" s="378"/>
      <c r="AA1104" s="378"/>
      <c r="AB1104" s="378"/>
      <c r="AC1104" s="378"/>
      <c r="AD1104" s="378"/>
      <c r="AE1104" s="378"/>
      <c r="AF1104" s="378"/>
      <c r="AG1104" s="378"/>
      <c r="AH1104" s="378"/>
      <c r="AI1104" s="378"/>
      <c r="AJ1104" s="378"/>
      <c r="AK1104" s="378"/>
      <c r="AL1104" s="378"/>
    </row>
    <row r="1105" spans="2:38" s="9" customFormat="1">
      <c r="B1105" s="7"/>
      <c r="E1105" s="378"/>
      <c r="F1105" s="378"/>
      <c r="G1105" s="378"/>
      <c r="H1105" s="378"/>
      <c r="I1105" s="378"/>
      <c r="J1105" s="378"/>
      <c r="K1105" s="378"/>
      <c r="L1105" s="378"/>
      <c r="M1105" s="378"/>
      <c r="N1105" s="378"/>
      <c r="O1105" s="378"/>
      <c r="P1105" s="378"/>
      <c r="Q1105" s="378"/>
      <c r="R1105" s="378"/>
      <c r="S1105" s="377"/>
      <c r="T1105" s="378"/>
      <c r="U1105" s="378"/>
      <c r="V1105" s="378"/>
      <c r="W1105" s="378"/>
      <c r="X1105" s="378"/>
      <c r="Y1105" s="378"/>
      <c r="Z1105" s="378"/>
      <c r="AA1105" s="378"/>
      <c r="AB1105" s="378"/>
      <c r="AC1105" s="378"/>
      <c r="AD1105" s="378"/>
      <c r="AE1105" s="378"/>
      <c r="AF1105" s="378"/>
      <c r="AG1105" s="378"/>
      <c r="AH1105" s="378"/>
      <c r="AI1105" s="378"/>
      <c r="AJ1105" s="378"/>
      <c r="AK1105" s="378"/>
      <c r="AL1105" s="378"/>
    </row>
    <row r="1106" spans="2:38" s="9" customFormat="1">
      <c r="B1106" s="7"/>
      <c r="E1106" s="378"/>
      <c r="F1106" s="378"/>
      <c r="G1106" s="378"/>
      <c r="H1106" s="378"/>
      <c r="I1106" s="378"/>
      <c r="J1106" s="378"/>
      <c r="K1106" s="378"/>
      <c r="L1106" s="378"/>
      <c r="M1106" s="378"/>
      <c r="N1106" s="378"/>
      <c r="O1106" s="378"/>
      <c r="P1106" s="378"/>
      <c r="Q1106" s="378"/>
      <c r="R1106" s="378"/>
      <c r="S1106" s="377"/>
      <c r="T1106" s="378"/>
      <c r="U1106" s="378"/>
      <c r="V1106" s="378"/>
      <c r="W1106" s="378"/>
      <c r="X1106" s="378"/>
      <c r="Y1106" s="378"/>
      <c r="Z1106" s="378"/>
      <c r="AA1106" s="378"/>
      <c r="AB1106" s="378"/>
      <c r="AC1106" s="378"/>
      <c r="AD1106" s="378"/>
      <c r="AE1106" s="378"/>
      <c r="AF1106" s="378"/>
      <c r="AG1106" s="378"/>
      <c r="AH1106" s="378"/>
      <c r="AI1106" s="378"/>
      <c r="AJ1106" s="378"/>
      <c r="AK1106" s="378"/>
      <c r="AL1106" s="378"/>
    </row>
    <row r="1107" spans="2:38" s="9" customFormat="1">
      <c r="B1107" s="7"/>
      <c r="E1107" s="378"/>
      <c r="F1107" s="378"/>
      <c r="G1107" s="378"/>
      <c r="H1107" s="378"/>
      <c r="I1107" s="378"/>
      <c r="J1107" s="378"/>
      <c r="K1107" s="378"/>
      <c r="L1107" s="378"/>
      <c r="M1107" s="378"/>
      <c r="N1107" s="378"/>
      <c r="O1107" s="378"/>
      <c r="P1107" s="378"/>
      <c r="Q1107" s="378"/>
      <c r="R1107" s="378"/>
      <c r="S1107" s="377"/>
      <c r="T1107" s="378"/>
      <c r="U1107" s="378"/>
      <c r="V1107" s="378"/>
      <c r="W1107" s="378"/>
      <c r="X1107" s="378"/>
      <c r="Y1107" s="378"/>
      <c r="Z1107" s="378"/>
      <c r="AA1107" s="378"/>
      <c r="AB1107" s="378"/>
      <c r="AC1107" s="378"/>
      <c r="AD1107" s="378"/>
      <c r="AE1107" s="378"/>
      <c r="AF1107" s="378"/>
      <c r="AG1107" s="378"/>
      <c r="AH1107" s="378"/>
      <c r="AI1107" s="378"/>
      <c r="AJ1107" s="378"/>
      <c r="AK1107" s="378"/>
      <c r="AL1107" s="378"/>
    </row>
    <row r="1108" spans="2:38" s="9" customFormat="1">
      <c r="B1108" s="7"/>
      <c r="E1108" s="378"/>
      <c r="F1108" s="378"/>
      <c r="G1108" s="378"/>
      <c r="H1108" s="378"/>
      <c r="I1108" s="378"/>
      <c r="J1108" s="378"/>
      <c r="K1108" s="378"/>
      <c r="L1108" s="378"/>
      <c r="M1108" s="378"/>
      <c r="N1108" s="378"/>
      <c r="O1108" s="378"/>
      <c r="P1108" s="378"/>
      <c r="Q1108" s="378"/>
      <c r="R1108" s="378"/>
      <c r="S1108" s="377"/>
      <c r="T1108" s="378"/>
      <c r="U1108" s="378"/>
      <c r="V1108" s="378"/>
      <c r="W1108" s="378"/>
      <c r="X1108" s="378"/>
      <c r="Y1108" s="378"/>
      <c r="Z1108" s="378"/>
      <c r="AA1108" s="378"/>
      <c r="AB1108" s="378"/>
      <c r="AC1108" s="378"/>
      <c r="AD1108" s="378"/>
      <c r="AE1108" s="378"/>
      <c r="AF1108" s="378"/>
      <c r="AG1108" s="378"/>
      <c r="AH1108" s="378"/>
      <c r="AI1108" s="378"/>
      <c r="AJ1108" s="378"/>
      <c r="AK1108" s="378"/>
      <c r="AL1108" s="378"/>
    </row>
    <row r="1109" spans="2:38" s="9" customFormat="1">
      <c r="B1109" s="7"/>
      <c r="E1109" s="378"/>
      <c r="F1109" s="378"/>
      <c r="G1109" s="378"/>
      <c r="H1109" s="378"/>
      <c r="I1109" s="378"/>
      <c r="J1109" s="378"/>
      <c r="K1109" s="378"/>
      <c r="L1109" s="378"/>
      <c r="M1109" s="378"/>
      <c r="N1109" s="378"/>
      <c r="O1109" s="378"/>
      <c r="P1109" s="378"/>
      <c r="Q1109" s="378"/>
      <c r="R1109" s="378"/>
      <c r="S1109" s="377"/>
      <c r="T1109" s="378"/>
      <c r="U1109" s="378"/>
      <c r="V1109" s="378"/>
      <c r="W1109" s="378"/>
      <c r="X1109" s="378"/>
      <c r="Y1109" s="378"/>
      <c r="Z1109" s="378"/>
      <c r="AA1109" s="378"/>
      <c r="AB1109" s="378"/>
      <c r="AC1109" s="378"/>
      <c r="AD1109" s="378"/>
      <c r="AE1109" s="378"/>
      <c r="AF1109" s="378"/>
      <c r="AG1109" s="378"/>
      <c r="AH1109" s="378"/>
      <c r="AI1109" s="378"/>
      <c r="AJ1109" s="378"/>
      <c r="AK1109" s="378"/>
      <c r="AL1109" s="378"/>
    </row>
    <row r="1110" spans="2:38" s="9" customFormat="1">
      <c r="B1110" s="7"/>
      <c r="E1110" s="378"/>
      <c r="F1110" s="378"/>
      <c r="G1110" s="378"/>
      <c r="H1110" s="378"/>
      <c r="I1110" s="378"/>
      <c r="J1110" s="378"/>
      <c r="K1110" s="378"/>
      <c r="L1110" s="378"/>
      <c r="M1110" s="378"/>
      <c r="N1110" s="378"/>
      <c r="O1110" s="378"/>
      <c r="P1110" s="378"/>
      <c r="Q1110" s="378"/>
      <c r="R1110" s="378"/>
      <c r="S1110" s="377"/>
      <c r="T1110" s="378"/>
      <c r="U1110" s="378"/>
      <c r="V1110" s="378"/>
      <c r="W1110" s="378"/>
      <c r="X1110" s="378"/>
      <c r="Y1110" s="378"/>
      <c r="Z1110" s="378"/>
      <c r="AA1110" s="378"/>
      <c r="AB1110" s="378"/>
      <c r="AC1110" s="378"/>
      <c r="AD1110" s="378"/>
      <c r="AE1110" s="378"/>
      <c r="AF1110" s="378"/>
      <c r="AG1110" s="378"/>
      <c r="AH1110" s="378"/>
      <c r="AI1110" s="378"/>
      <c r="AJ1110" s="378"/>
      <c r="AK1110" s="378"/>
      <c r="AL1110" s="378"/>
    </row>
    <row r="1111" spans="2:38" s="9" customFormat="1">
      <c r="B1111" s="7"/>
      <c r="E1111" s="378"/>
      <c r="F1111" s="378"/>
      <c r="G1111" s="378"/>
      <c r="H1111" s="378"/>
      <c r="I1111" s="378"/>
      <c r="J1111" s="378"/>
      <c r="K1111" s="378"/>
      <c r="L1111" s="378"/>
      <c r="M1111" s="378"/>
      <c r="N1111" s="378"/>
      <c r="O1111" s="378"/>
      <c r="P1111" s="378"/>
      <c r="Q1111" s="378"/>
      <c r="R1111" s="378"/>
      <c r="S1111" s="377"/>
      <c r="T1111" s="378"/>
      <c r="U1111" s="378"/>
      <c r="V1111" s="378"/>
      <c r="W1111" s="378"/>
      <c r="X1111" s="378"/>
      <c r="Y1111" s="378"/>
      <c r="Z1111" s="378"/>
      <c r="AA1111" s="378"/>
      <c r="AB1111" s="378"/>
      <c r="AC1111" s="378"/>
      <c r="AD1111" s="378"/>
      <c r="AE1111" s="378"/>
      <c r="AF1111" s="378"/>
      <c r="AG1111" s="378"/>
      <c r="AH1111" s="378"/>
      <c r="AI1111" s="378"/>
      <c r="AJ1111" s="378"/>
      <c r="AK1111" s="378"/>
      <c r="AL1111" s="378"/>
    </row>
    <row r="1112" spans="2:38" s="9" customFormat="1">
      <c r="B1112" s="7"/>
      <c r="E1112" s="378"/>
      <c r="F1112" s="378"/>
      <c r="G1112" s="378"/>
      <c r="H1112" s="378"/>
      <c r="I1112" s="378"/>
      <c r="J1112" s="378"/>
      <c r="K1112" s="378"/>
      <c r="L1112" s="378"/>
      <c r="M1112" s="378"/>
      <c r="N1112" s="378"/>
      <c r="O1112" s="378"/>
      <c r="P1112" s="378"/>
      <c r="Q1112" s="378"/>
      <c r="R1112" s="378"/>
      <c r="S1112" s="377"/>
      <c r="T1112" s="378"/>
      <c r="U1112" s="378"/>
      <c r="V1112" s="378"/>
      <c r="W1112" s="378"/>
      <c r="X1112" s="378"/>
      <c r="Y1112" s="378"/>
      <c r="Z1112" s="378"/>
      <c r="AA1112" s="378"/>
      <c r="AB1112" s="378"/>
      <c r="AC1112" s="378"/>
      <c r="AD1112" s="378"/>
      <c r="AE1112" s="378"/>
      <c r="AF1112" s="378"/>
      <c r="AG1112" s="378"/>
      <c r="AH1112" s="378"/>
      <c r="AI1112" s="378"/>
      <c r="AJ1112" s="378"/>
      <c r="AK1112" s="378"/>
      <c r="AL1112" s="378"/>
    </row>
    <row r="1113" spans="2:38" s="9" customFormat="1">
      <c r="B1113" s="7"/>
      <c r="E1113" s="378"/>
      <c r="F1113" s="378"/>
      <c r="G1113" s="378"/>
      <c r="H1113" s="378"/>
      <c r="I1113" s="378"/>
      <c r="J1113" s="378"/>
      <c r="K1113" s="378"/>
      <c r="L1113" s="378"/>
      <c r="M1113" s="378"/>
      <c r="N1113" s="378"/>
      <c r="O1113" s="378"/>
      <c r="P1113" s="378"/>
      <c r="Q1113" s="378"/>
      <c r="R1113" s="378"/>
      <c r="S1113" s="377"/>
      <c r="T1113" s="378"/>
      <c r="U1113" s="378"/>
      <c r="V1113" s="378"/>
      <c r="W1113" s="378"/>
      <c r="X1113" s="378"/>
      <c r="Y1113" s="378"/>
      <c r="Z1113" s="378"/>
      <c r="AA1113" s="378"/>
      <c r="AB1113" s="378"/>
      <c r="AC1113" s="378"/>
      <c r="AD1113" s="378"/>
      <c r="AE1113" s="378"/>
      <c r="AF1113" s="378"/>
      <c r="AG1113" s="378"/>
      <c r="AH1113" s="378"/>
      <c r="AI1113" s="378"/>
      <c r="AJ1113" s="378"/>
      <c r="AK1113" s="378"/>
      <c r="AL1113" s="378"/>
    </row>
    <row r="1114" spans="2:38" s="9" customFormat="1">
      <c r="B1114" s="7"/>
      <c r="E1114" s="378"/>
      <c r="F1114" s="378"/>
      <c r="G1114" s="378"/>
      <c r="H1114" s="378"/>
      <c r="I1114" s="378"/>
      <c r="J1114" s="378"/>
      <c r="K1114" s="378"/>
      <c r="L1114" s="378"/>
      <c r="M1114" s="378"/>
      <c r="N1114" s="378"/>
      <c r="O1114" s="378"/>
      <c r="P1114" s="378"/>
      <c r="Q1114" s="378"/>
      <c r="R1114" s="378"/>
      <c r="S1114" s="377"/>
      <c r="T1114" s="378"/>
      <c r="U1114" s="378"/>
      <c r="V1114" s="378"/>
      <c r="W1114" s="378"/>
      <c r="X1114" s="378"/>
      <c r="Y1114" s="378"/>
      <c r="Z1114" s="378"/>
      <c r="AA1114" s="378"/>
      <c r="AB1114" s="378"/>
      <c r="AC1114" s="378"/>
      <c r="AD1114" s="378"/>
      <c r="AE1114" s="378"/>
      <c r="AF1114" s="378"/>
      <c r="AG1114" s="378"/>
      <c r="AH1114" s="378"/>
      <c r="AI1114" s="378"/>
      <c r="AJ1114" s="378"/>
      <c r="AK1114" s="378"/>
      <c r="AL1114" s="378"/>
    </row>
    <row r="1115" spans="2:38" s="9" customFormat="1">
      <c r="B1115" s="7"/>
      <c r="E1115" s="378"/>
      <c r="F1115" s="378"/>
      <c r="G1115" s="378"/>
      <c r="H1115" s="378"/>
      <c r="I1115" s="378"/>
      <c r="J1115" s="378"/>
      <c r="K1115" s="378"/>
      <c r="L1115" s="378"/>
      <c r="M1115" s="378"/>
      <c r="N1115" s="378"/>
      <c r="O1115" s="378"/>
      <c r="P1115" s="378"/>
      <c r="Q1115" s="378"/>
      <c r="R1115" s="378"/>
      <c r="S1115" s="377"/>
      <c r="T1115" s="378"/>
      <c r="U1115" s="378"/>
      <c r="V1115" s="378"/>
      <c r="W1115" s="378"/>
      <c r="X1115" s="378"/>
      <c r="Y1115" s="378"/>
      <c r="Z1115" s="378"/>
      <c r="AA1115" s="378"/>
      <c r="AB1115" s="378"/>
      <c r="AC1115" s="378"/>
      <c r="AD1115" s="378"/>
      <c r="AE1115" s="378"/>
      <c r="AF1115" s="378"/>
      <c r="AG1115" s="378"/>
      <c r="AH1115" s="378"/>
      <c r="AI1115" s="378"/>
      <c r="AJ1115" s="378"/>
      <c r="AK1115" s="378"/>
      <c r="AL1115" s="378"/>
    </row>
    <row r="1116" spans="2:38" s="9" customFormat="1">
      <c r="B1116" s="7"/>
      <c r="E1116" s="378"/>
      <c r="F1116" s="378"/>
      <c r="G1116" s="378"/>
      <c r="H1116" s="378"/>
      <c r="I1116" s="378"/>
      <c r="J1116" s="378"/>
      <c r="K1116" s="378"/>
      <c r="L1116" s="378"/>
      <c r="M1116" s="378"/>
      <c r="N1116" s="378"/>
      <c r="O1116" s="378"/>
      <c r="P1116" s="378"/>
      <c r="Q1116" s="378"/>
      <c r="R1116" s="378"/>
      <c r="S1116" s="377"/>
      <c r="T1116" s="378"/>
      <c r="U1116" s="378"/>
      <c r="V1116" s="378"/>
      <c r="W1116" s="378"/>
      <c r="X1116" s="378"/>
      <c r="Y1116" s="378"/>
      <c r="Z1116" s="378"/>
      <c r="AA1116" s="378"/>
      <c r="AB1116" s="378"/>
      <c r="AC1116" s="378"/>
      <c r="AD1116" s="378"/>
      <c r="AE1116" s="378"/>
      <c r="AF1116" s="378"/>
      <c r="AG1116" s="378"/>
      <c r="AH1116" s="378"/>
      <c r="AI1116" s="378"/>
      <c r="AJ1116" s="378"/>
      <c r="AK1116" s="378"/>
      <c r="AL1116" s="378"/>
    </row>
    <row r="1117" spans="2:38" s="9" customFormat="1">
      <c r="B1117" s="7"/>
      <c r="E1117" s="378"/>
      <c r="F1117" s="378"/>
      <c r="G1117" s="378"/>
      <c r="H1117" s="378"/>
      <c r="I1117" s="378"/>
      <c r="J1117" s="378"/>
      <c r="K1117" s="378"/>
      <c r="L1117" s="378"/>
      <c r="M1117" s="378"/>
      <c r="N1117" s="378"/>
      <c r="O1117" s="378"/>
      <c r="P1117" s="378"/>
      <c r="Q1117" s="378"/>
      <c r="R1117" s="378"/>
      <c r="S1117" s="377"/>
      <c r="T1117" s="378"/>
      <c r="U1117" s="378"/>
      <c r="V1117" s="378"/>
      <c r="W1117" s="378"/>
      <c r="X1117" s="378"/>
      <c r="Y1117" s="378"/>
      <c r="Z1117" s="378"/>
      <c r="AA1117" s="378"/>
      <c r="AB1117" s="378"/>
      <c r="AC1117" s="378"/>
      <c r="AD1117" s="378"/>
      <c r="AE1117" s="378"/>
      <c r="AF1117" s="378"/>
      <c r="AG1117" s="378"/>
      <c r="AH1117" s="378"/>
      <c r="AI1117" s="378"/>
      <c r="AJ1117" s="378"/>
      <c r="AK1117" s="378"/>
      <c r="AL1117" s="378"/>
    </row>
    <row r="1118" spans="2:38" s="9" customFormat="1">
      <c r="B1118" s="7"/>
      <c r="E1118" s="378"/>
      <c r="F1118" s="378"/>
      <c r="G1118" s="378"/>
      <c r="H1118" s="378"/>
      <c r="I1118" s="378"/>
      <c r="J1118" s="378"/>
      <c r="K1118" s="378"/>
      <c r="L1118" s="378"/>
      <c r="M1118" s="378"/>
      <c r="N1118" s="378"/>
      <c r="O1118" s="378"/>
      <c r="P1118" s="378"/>
      <c r="Q1118" s="378"/>
      <c r="R1118" s="378"/>
      <c r="S1118" s="377"/>
      <c r="T1118" s="378"/>
      <c r="U1118" s="378"/>
      <c r="V1118" s="378"/>
      <c r="W1118" s="378"/>
      <c r="X1118" s="378"/>
      <c r="Y1118" s="378"/>
      <c r="Z1118" s="378"/>
      <c r="AA1118" s="378"/>
      <c r="AB1118" s="378"/>
      <c r="AC1118" s="378"/>
      <c r="AD1118" s="378"/>
      <c r="AE1118" s="378"/>
      <c r="AF1118" s="378"/>
      <c r="AG1118" s="378"/>
      <c r="AH1118" s="378"/>
      <c r="AI1118" s="378"/>
      <c r="AJ1118" s="378"/>
      <c r="AK1118" s="378"/>
      <c r="AL1118" s="378"/>
    </row>
    <row r="1119" spans="2:38" s="9" customFormat="1">
      <c r="B1119" s="7"/>
      <c r="E1119" s="378"/>
      <c r="F1119" s="378"/>
      <c r="G1119" s="378"/>
      <c r="H1119" s="378"/>
      <c r="I1119" s="378"/>
      <c r="J1119" s="378"/>
      <c r="K1119" s="378"/>
      <c r="L1119" s="378"/>
      <c r="M1119" s="378"/>
      <c r="N1119" s="378"/>
      <c r="O1119" s="378"/>
      <c r="P1119" s="378"/>
      <c r="Q1119" s="378"/>
      <c r="R1119" s="378"/>
      <c r="S1119" s="377"/>
      <c r="T1119" s="378"/>
      <c r="U1119" s="378"/>
      <c r="V1119" s="378"/>
      <c r="W1119" s="378"/>
      <c r="X1119" s="378"/>
      <c r="Y1119" s="378"/>
      <c r="Z1119" s="378"/>
      <c r="AA1119" s="378"/>
      <c r="AB1119" s="378"/>
      <c r="AC1119" s="378"/>
      <c r="AD1119" s="378"/>
      <c r="AE1119" s="378"/>
      <c r="AF1119" s="378"/>
      <c r="AG1119" s="378"/>
      <c r="AH1119" s="378"/>
      <c r="AI1119" s="378"/>
      <c r="AJ1119" s="378"/>
      <c r="AK1119" s="378"/>
      <c r="AL1119" s="378"/>
    </row>
    <row r="1120" spans="2:38" s="9" customFormat="1">
      <c r="B1120" s="7"/>
      <c r="E1120" s="378"/>
      <c r="F1120" s="378"/>
      <c r="G1120" s="378"/>
      <c r="H1120" s="378"/>
      <c r="I1120" s="378"/>
      <c r="J1120" s="378"/>
      <c r="K1120" s="378"/>
      <c r="L1120" s="378"/>
      <c r="M1120" s="378"/>
      <c r="N1120" s="378"/>
      <c r="O1120" s="378"/>
      <c r="P1120" s="378"/>
      <c r="Q1120" s="378"/>
      <c r="R1120" s="378"/>
      <c r="S1120" s="377"/>
      <c r="T1120" s="378"/>
      <c r="U1120" s="378"/>
      <c r="V1120" s="378"/>
      <c r="W1120" s="378"/>
      <c r="X1120" s="378"/>
      <c r="Y1120" s="378"/>
      <c r="Z1120" s="378"/>
      <c r="AA1120" s="378"/>
      <c r="AB1120" s="378"/>
      <c r="AC1120" s="378"/>
      <c r="AD1120" s="378"/>
      <c r="AE1120" s="378"/>
      <c r="AF1120" s="378"/>
      <c r="AG1120" s="378"/>
      <c r="AH1120" s="378"/>
      <c r="AI1120" s="378"/>
      <c r="AJ1120" s="378"/>
      <c r="AK1120" s="378"/>
      <c r="AL1120" s="378"/>
    </row>
    <row r="1121" spans="2:38" s="9" customFormat="1">
      <c r="B1121" s="7"/>
      <c r="E1121" s="378"/>
      <c r="F1121" s="378"/>
      <c r="G1121" s="378"/>
      <c r="H1121" s="378"/>
      <c r="I1121" s="378"/>
      <c r="J1121" s="378"/>
      <c r="K1121" s="378"/>
      <c r="L1121" s="378"/>
      <c r="M1121" s="378"/>
      <c r="N1121" s="378"/>
      <c r="O1121" s="378"/>
      <c r="P1121" s="378"/>
      <c r="Q1121" s="378"/>
      <c r="R1121" s="378"/>
      <c r="S1121" s="377"/>
      <c r="T1121" s="378"/>
      <c r="U1121" s="378"/>
      <c r="V1121" s="378"/>
      <c r="W1121" s="378"/>
      <c r="X1121" s="378"/>
      <c r="Y1121" s="378"/>
      <c r="Z1121" s="378"/>
      <c r="AA1121" s="378"/>
      <c r="AB1121" s="378"/>
      <c r="AC1121" s="378"/>
      <c r="AD1121" s="378"/>
      <c r="AE1121" s="378"/>
      <c r="AF1121" s="378"/>
      <c r="AG1121" s="378"/>
      <c r="AH1121" s="378"/>
      <c r="AI1121" s="378"/>
      <c r="AJ1121" s="378"/>
      <c r="AK1121" s="378"/>
      <c r="AL1121" s="378"/>
    </row>
    <row r="1122" spans="2:38" s="9" customFormat="1">
      <c r="B1122" s="7"/>
      <c r="E1122" s="378"/>
      <c r="F1122" s="378"/>
      <c r="G1122" s="378"/>
      <c r="H1122" s="378"/>
      <c r="I1122" s="378"/>
      <c r="J1122" s="378"/>
      <c r="K1122" s="378"/>
      <c r="L1122" s="378"/>
      <c r="M1122" s="378"/>
      <c r="N1122" s="378"/>
      <c r="O1122" s="378"/>
      <c r="P1122" s="378"/>
      <c r="Q1122" s="378"/>
      <c r="R1122" s="378"/>
      <c r="S1122" s="377"/>
      <c r="T1122" s="378"/>
      <c r="U1122" s="378"/>
      <c r="V1122" s="378"/>
      <c r="W1122" s="378"/>
      <c r="X1122" s="378"/>
      <c r="Y1122" s="378"/>
      <c r="Z1122" s="378"/>
      <c r="AA1122" s="378"/>
      <c r="AB1122" s="378"/>
      <c r="AC1122" s="378"/>
      <c r="AD1122" s="378"/>
      <c r="AE1122" s="378"/>
      <c r="AF1122" s="378"/>
      <c r="AG1122" s="378"/>
      <c r="AH1122" s="378"/>
      <c r="AI1122" s="378"/>
      <c r="AJ1122" s="378"/>
      <c r="AK1122" s="378"/>
      <c r="AL1122" s="378"/>
    </row>
    <row r="1123" spans="2:38" s="9" customFormat="1">
      <c r="B1123" s="7"/>
      <c r="E1123" s="378"/>
      <c r="F1123" s="378"/>
      <c r="G1123" s="378"/>
      <c r="H1123" s="378"/>
      <c r="I1123" s="378"/>
      <c r="J1123" s="378"/>
      <c r="K1123" s="378"/>
      <c r="L1123" s="378"/>
      <c r="M1123" s="378"/>
      <c r="N1123" s="378"/>
      <c r="O1123" s="378"/>
      <c r="P1123" s="378"/>
      <c r="Q1123" s="378"/>
      <c r="R1123" s="378"/>
      <c r="S1123" s="377"/>
      <c r="T1123" s="378"/>
      <c r="U1123" s="378"/>
      <c r="V1123" s="378"/>
      <c r="W1123" s="378"/>
      <c r="X1123" s="378"/>
      <c r="Y1123" s="378"/>
      <c r="Z1123" s="378"/>
      <c r="AA1123" s="378"/>
      <c r="AB1123" s="378"/>
      <c r="AC1123" s="378"/>
      <c r="AD1123" s="378"/>
      <c r="AE1123" s="378"/>
      <c r="AF1123" s="378"/>
      <c r="AG1123" s="378"/>
      <c r="AH1123" s="378"/>
      <c r="AI1123" s="378"/>
      <c r="AJ1123" s="378"/>
      <c r="AK1123" s="378"/>
      <c r="AL1123" s="378"/>
    </row>
    <row r="1124" spans="2:38" s="9" customFormat="1">
      <c r="B1124" s="7"/>
      <c r="E1124" s="378"/>
      <c r="F1124" s="378"/>
      <c r="G1124" s="378"/>
      <c r="H1124" s="378"/>
      <c r="I1124" s="378"/>
      <c r="J1124" s="378"/>
      <c r="K1124" s="378"/>
      <c r="L1124" s="378"/>
      <c r="M1124" s="378"/>
      <c r="N1124" s="378"/>
      <c r="O1124" s="378"/>
      <c r="P1124" s="378"/>
      <c r="Q1124" s="378"/>
      <c r="R1124" s="378"/>
      <c r="S1124" s="377"/>
      <c r="T1124" s="378"/>
      <c r="U1124" s="378"/>
      <c r="V1124" s="378"/>
      <c r="W1124" s="378"/>
      <c r="X1124" s="378"/>
      <c r="Y1124" s="378"/>
      <c r="Z1124" s="378"/>
      <c r="AA1124" s="378"/>
      <c r="AB1124" s="378"/>
      <c r="AC1124" s="378"/>
      <c r="AD1124" s="378"/>
      <c r="AE1124" s="378"/>
      <c r="AF1124" s="378"/>
      <c r="AG1124" s="378"/>
      <c r="AH1124" s="378"/>
      <c r="AI1124" s="378"/>
      <c r="AJ1124" s="378"/>
      <c r="AK1124" s="378"/>
      <c r="AL1124" s="378"/>
    </row>
    <row r="1125" spans="2:38" s="9" customFormat="1">
      <c r="B1125" s="7"/>
      <c r="E1125" s="378"/>
      <c r="F1125" s="378"/>
      <c r="G1125" s="378"/>
      <c r="H1125" s="378"/>
      <c r="I1125" s="378"/>
      <c r="J1125" s="378"/>
      <c r="K1125" s="378"/>
      <c r="L1125" s="378"/>
      <c r="M1125" s="378"/>
      <c r="N1125" s="378"/>
      <c r="O1125" s="378"/>
      <c r="P1125" s="378"/>
      <c r="Q1125" s="378"/>
      <c r="R1125" s="378"/>
      <c r="S1125" s="377"/>
      <c r="T1125" s="378"/>
      <c r="U1125" s="378"/>
      <c r="V1125" s="378"/>
      <c r="W1125" s="378"/>
      <c r="X1125" s="378"/>
      <c r="Y1125" s="378"/>
      <c r="Z1125" s="378"/>
      <c r="AA1125" s="378"/>
      <c r="AB1125" s="378"/>
      <c r="AC1125" s="378"/>
      <c r="AD1125" s="378"/>
      <c r="AE1125" s="378"/>
      <c r="AF1125" s="378"/>
      <c r="AG1125" s="378"/>
      <c r="AH1125" s="378"/>
      <c r="AI1125" s="378"/>
      <c r="AJ1125" s="378"/>
      <c r="AK1125" s="378"/>
      <c r="AL1125" s="378"/>
    </row>
    <row r="1126" spans="2:38" s="9" customFormat="1">
      <c r="B1126" s="7"/>
      <c r="E1126" s="378"/>
      <c r="F1126" s="378"/>
      <c r="G1126" s="378"/>
      <c r="H1126" s="378"/>
      <c r="I1126" s="378"/>
      <c r="J1126" s="378"/>
      <c r="K1126" s="378"/>
      <c r="L1126" s="378"/>
      <c r="M1126" s="378"/>
      <c r="N1126" s="378"/>
      <c r="O1126" s="378"/>
      <c r="P1126" s="378"/>
      <c r="Q1126" s="378"/>
      <c r="R1126" s="378"/>
      <c r="S1126" s="377"/>
      <c r="T1126" s="378"/>
      <c r="U1126" s="378"/>
      <c r="V1126" s="378"/>
      <c r="W1126" s="378"/>
      <c r="X1126" s="378"/>
      <c r="Y1126" s="378"/>
      <c r="Z1126" s="378"/>
      <c r="AA1126" s="378"/>
      <c r="AB1126" s="378"/>
      <c r="AC1126" s="378"/>
      <c r="AD1126" s="378"/>
      <c r="AE1126" s="378"/>
      <c r="AF1126" s="378"/>
      <c r="AG1126" s="378"/>
      <c r="AH1126" s="378"/>
      <c r="AI1126" s="378"/>
      <c r="AJ1126" s="378"/>
      <c r="AK1126" s="378"/>
      <c r="AL1126" s="378"/>
    </row>
    <row r="1127" spans="2:38" s="9" customFormat="1">
      <c r="B1127" s="7"/>
      <c r="E1127" s="378"/>
      <c r="F1127" s="378"/>
      <c r="G1127" s="378"/>
      <c r="H1127" s="378"/>
      <c r="I1127" s="378"/>
      <c r="J1127" s="378"/>
      <c r="K1127" s="378"/>
      <c r="L1127" s="378"/>
      <c r="M1127" s="378"/>
      <c r="N1127" s="378"/>
      <c r="O1127" s="378"/>
      <c r="P1127" s="378"/>
      <c r="Q1127" s="378"/>
      <c r="R1127" s="378"/>
      <c r="S1127" s="377"/>
      <c r="T1127" s="378"/>
      <c r="U1127" s="378"/>
      <c r="V1127" s="378"/>
      <c r="W1127" s="378"/>
      <c r="X1127" s="378"/>
      <c r="Y1127" s="378"/>
      <c r="Z1127" s="378"/>
      <c r="AA1127" s="378"/>
      <c r="AB1127" s="378"/>
      <c r="AC1127" s="378"/>
      <c r="AD1127" s="378"/>
      <c r="AE1127" s="378"/>
      <c r="AF1127" s="378"/>
      <c r="AG1127" s="378"/>
      <c r="AH1127" s="378"/>
      <c r="AI1127" s="378"/>
      <c r="AJ1127" s="378"/>
      <c r="AK1127" s="378"/>
      <c r="AL1127" s="378"/>
    </row>
    <row r="1128" spans="2:38" s="9" customFormat="1">
      <c r="B1128" s="7"/>
      <c r="E1128" s="378"/>
      <c r="F1128" s="378"/>
      <c r="G1128" s="378"/>
      <c r="H1128" s="378"/>
      <c r="I1128" s="378"/>
      <c r="J1128" s="378"/>
      <c r="K1128" s="378"/>
      <c r="L1128" s="378"/>
      <c r="M1128" s="378"/>
      <c r="N1128" s="378"/>
      <c r="O1128" s="378"/>
      <c r="P1128" s="378"/>
      <c r="Q1128" s="378"/>
      <c r="R1128" s="378"/>
      <c r="S1128" s="377"/>
      <c r="T1128" s="378"/>
      <c r="U1128" s="378"/>
      <c r="V1128" s="378"/>
      <c r="W1128" s="378"/>
      <c r="X1128" s="378"/>
      <c r="Y1128" s="378"/>
      <c r="Z1128" s="378"/>
      <c r="AA1128" s="378"/>
      <c r="AB1128" s="378"/>
      <c r="AC1128" s="378"/>
      <c r="AD1128" s="378"/>
      <c r="AE1128" s="378"/>
      <c r="AF1128" s="378"/>
      <c r="AG1128" s="378"/>
      <c r="AH1128" s="378"/>
      <c r="AI1128" s="378"/>
      <c r="AJ1128" s="378"/>
      <c r="AK1128" s="378"/>
      <c r="AL1128" s="378"/>
    </row>
    <row r="1129" spans="2:38" s="9" customFormat="1">
      <c r="B1129" s="7"/>
      <c r="E1129" s="378"/>
      <c r="F1129" s="378"/>
      <c r="G1129" s="378"/>
      <c r="H1129" s="378"/>
      <c r="I1129" s="378"/>
      <c r="J1129" s="378"/>
      <c r="K1129" s="378"/>
      <c r="L1129" s="378"/>
      <c r="M1129" s="378"/>
      <c r="N1129" s="378"/>
      <c r="O1129" s="378"/>
      <c r="P1129" s="378"/>
      <c r="Q1129" s="378"/>
      <c r="R1129" s="378"/>
      <c r="S1129" s="377"/>
      <c r="T1129" s="378"/>
      <c r="U1129" s="378"/>
      <c r="V1129" s="378"/>
      <c r="W1129" s="378"/>
      <c r="X1129" s="378"/>
      <c r="Y1129" s="378"/>
      <c r="Z1129" s="378"/>
      <c r="AA1129" s="378"/>
      <c r="AB1129" s="378"/>
      <c r="AC1129" s="378"/>
      <c r="AD1129" s="378"/>
      <c r="AE1129" s="378"/>
      <c r="AF1129" s="378"/>
      <c r="AG1129" s="378"/>
      <c r="AH1129" s="378"/>
      <c r="AI1129" s="378"/>
      <c r="AJ1129" s="378"/>
      <c r="AK1129" s="378"/>
      <c r="AL1129" s="378"/>
    </row>
    <row r="1130" spans="2:38" s="9" customFormat="1">
      <c r="B1130" s="7"/>
      <c r="E1130" s="378"/>
      <c r="F1130" s="378"/>
      <c r="G1130" s="378"/>
      <c r="H1130" s="378"/>
      <c r="I1130" s="378"/>
      <c r="J1130" s="378"/>
      <c r="K1130" s="378"/>
      <c r="L1130" s="378"/>
      <c r="M1130" s="378"/>
      <c r="N1130" s="378"/>
      <c r="O1130" s="378"/>
      <c r="P1130" s="378"/>
      <c r="Q1130" s="378"/>
      <c r="R1130" s="378"/>
      <c r="S1130" s="377"/>
      <c r="T1130" s="378"/>
      <c r="U1130" s="378"/>
      <c r="V1130" s="378"/>
      <c r="W1130" s="378"/>
      <c r="X1130" s="378"/>
      <c r="Y1130" s="378"/>
      <c r="Z1130" s="378"/>
      <c r="AA1130" s="378"/>
      <c r="AB1130" s="378"/>
      <c r="AC1130" s="378"/>
      <c r="AD1130" s="378"/>
      <c r="AE1130" s="378"/>
      <c r="AF1130" s="378"/>
      <c r="AG1130" s="378"/>
      <c r="AH1130" s="378"/>
      <c r="AI1130" s="378"/>
      <c r="AJ1130" s="378"/>
      <c r="AK1130" s="378"/>
      <c r="AL1130" s="378"/>
    </row>
    <row r="1131" spans="2:38" s="9" customFormat="1">
      <c r="B1131" s="7"/>
      <c r="E1131" s="378"/>
      <c r="F1131" s="378"/>
      <c r="G1131" s="378"/>
      <c r="H1131" s="378"/>
      <c r="I1131" s="378"/>
      <c r="J1131" s="378"/>
      <c r="K1131" s="378"/>
      <c r="L1131" s="378"/>
      <c r="M1131" s="378"/>
      <c r="N1131" s="378"/>
      <c r="O1131" s="378"/>
      <c r="P1131" s="378"/>
      <c r="Q1131" s="378"/>
      <c r="R1131" s="378"/>
      <c r="S1131" s="377"/>
      <c r="T1131" s="378"/>
      <c r="U1131" s="378"/>
      <c r="V1131" s="378"/>
      <c r="W1131" s="378"/>
      <c r="X1131" s="378"/>
      <c r="Y1131" s="378"/>
      <c r="Z1131" s="378"/>
      <c r="AA1131" s="378"/>
      <c r="AB1131" s="378"/>
      <c r="AC1131" s="378"/>
      <c r="AD1131" s="378"/>
      <c r="AE1131" s="378"/>
      <c r="AF1131" s="378"/>
      <c r="AG1131" s="378"/>
      <c r="AH1131" s="378"/>
      <c r="AI1131" s="378"/>
      <c r="AJ1131" s="378"/>
      <c r="AK1131" s="378"/>
      <c r="AL1131" s="378"/>
    </row>
    <row r="1132" spans="2:38" s="9" customFormat="1">
      <c r="B1132" s="7"/>
      <c r="E1132" s="378"/>
      <c r="F1132" s="378"/>
      <c r="G1132" s="378"/>
      <c r="H1132" s="378"/>
      <c r="I1132" s="378"/>
      <c r="J1132" s="378"/>
      <c r="K1132" s="378"/>
      <c r="L1132" s="378"/>
      <c r="M1132" s="378"/>
      <c r="N1132" s="378"/>
      <c r="O1132" s="378"/>
      <c r="P1132" s="378"/>
      <c r="Q1132" s="378"/>
      <c r="R1132" s="378"/>
      <c r="S1132" s="377"/>
      <c r="T1132" s="378"/>
      <c r="U1132" s="378"/>
      <c r="V1132" s="378"/>
      <c r="W1132" s="378"/>
      <c r="X1132" s="378"/>
      <c r="Y1132" s="378"/>
      <c r="Z1132" s="378"/>
      <c r="AA1132" s="378"/>
      <c r="AB1132" s="378"/>
      <c r="AC1132" s="378"/>
      <c r="AD1132" s="378"/>
      <c r="AE1132" s="378"/>
      <c r="AF1132" s="378"/>
      <c r="AG1132" s="378"/>
      <c r="AH1132" s="378"/>
      <c r="AI1132" s="378"/>
      <c r="AJ1132" s="378"/>
      <c r="AK1132" s="378"/>
      <c r="AL1132" s="378"/>
    </row>
    <row r="1133" spans="2:38" s="9" customFormat="1">
      <c r="B1133" s="7"/>
      <c r="E1133" s="378"/>
      <c r="F1133" s="378"/>
      <c r="G1133" s="378"/>
      <c r="H1133" s="378"/>
      <c r="I1133" s="378"/>
      <c r="J1133" s="378"/>
      <c r="K1133" s="378"/>
      <c r="L1133" s="378"/>
      <c r="M1133" s="378"/>
      <c r="N1133" s="378"/>
      <c r="O1133" s="378"/>
      <c r="P1133" s="378"/>
      <c r="Q1133" s="378"/>
      <c r="R1133" s="378"/>
      <c r="S1133" s="377"/>
      <c r="T1133" s="378"/>
      <c r="U1133" s="378"/>
      <c r="V1133" s="378"/>
      <c r="W1133" s="378"/>
      <c r="X1133" s="378"/>
      <c r="Y1133" s="378"/>
      <c r="Z1133" s="378"/>
      <c r="AA1133" s="378"/>
      <c r="AB1133" s="378"/>
      <c r="AC1133" s="378"/>
      <c r="AD1133" s="378"/>
      <c r="AE1133" s="378"/>
      <c r="AF1133" s="378"/>
      <c r="AG1133" s="378"/>
      <c r="AH1133" s="378"/>
      <c r="AI1133" s="378"/>
      <c r="AJ1133" s="378"/>
      <c r="AK1133" s="378"/>
      <c r="AL1133" s="378"/>
    </row>
    <row r="1134" spans="2:38" s="9" customFormat="1">
      <c r="B1134" s="7"/>
      <c r="E1134" s="378"/>
      <c r="F1134" s="378"/>
      <c r="G1134" s="378"/>
      <c r="H1134" s="378"/>
      <c r="I1134" s="378"/>
      <c r="J1134" s="378"/>
      <c r="K1134" s="378"/>
      <c r="L1134" s="378"/>
      <c r="M1134" s="378"/>
      <c r="N1134" s="378"/>
      <c r="O1134" s="378"/>
      <c r="P1134" s="378"/>
      <c r="Q1134" s="378"/>
      <c r="R1134" s="378"/>
      <c r="S1134" s="377"/>
      <c r="T1134" s="378"/>
      <c r="U1134" s="378"/>
      <c r="V1134" s="378"/>
      <c r="W1134" s="378"/>
      <c r="X1134" s="378"/>
      <c r="Y1134" s="378"/>
      <c r="Z1134" s="378"/>
      <c r="AA1134" s="378"/>
      <c r="AB1134" s="378"/>
      <c r="AC1134" s="378"/>
      <c r="AD1134" s="378"/>
      <c r="AE1134" s="378"/>
      <c r="AF1134" s="378"/>
      <c r="AG1134" s="378"/>
      <c r="AH1134" s="378"/>
      <c r="AI1134" s="378"/>
      <c r="AJ1134" s="378"/>
      <c r="AK1134" s="378"/>
      <c r="AL1134" s="378"/>
    </row>
    <row r="1135" spans="2:38" s="9" customFormat="1">
      <c r="B1135" s="7"/>
      <c r="E1135" s="378"/>
      <c r="F1135" s="378"/>
      <c r="G1135" s="378"/>
      <c r="H1135" s="378"/>
      <c r="I1135" s="378"/>
      <c r="J1135" s="378"/>
      <c r="K1135" s="378"/>
      <c r="L1135" s="378"/>
      <c r="M1135" s="378"/>
      <c r="N1135" s="378"/>
      <c r="O1135" s="378"/>
      <c r="P1135" s="378"/>
      <c r="Q1135" s="378"/>
      <c r="R1135" s="378"/>
      <c r="S1135" s="377"/>
      <c r="T1135" s="378"/>
      <c r="U1135" s="378"/>
      <c r="V1135" s="378"/>
      <c r="W1135" s="378"/>
      <c r="X1135" s="378"/>
      <c r="Y1135" s="378"/>
      <c r="Z1135" s="378"/>
      <c r="AA1135" s="378"/>
      <c r="AB1135" s="378"/>
      <c r="AC1135" s="378"/>
      <c r="AD1135" s="378"/>
      <c r="AE1135" s="378"/>
      <c r="AF1135" s="378"/>
      <c r="AG1135" s="378"/>
      <c r="AH1135" s="378"/>
      <c r="AI1135" s="378"/>
      <c r="AJ1135" s="378"/>
      <c r="AK1135" s="378"/>
      <c r="AL1135" s="378"/>
    </row>
    <row r="1136" spans="2:38" s="9" customFormat="1">
      <c r="B1136" s="7"/>
      <c r="E1136" s="378"/>
      <c r="F1136" s="378"/>
      <c r="G1136" s="378"/>
      <c r="H1136" s="378"/>
      <c r="I1136" s="378"/>
      <c r="J1136" s="378"/>
      <c r="K1136" s="378"/>
      <c r="L1136" s="378"/>
      <c r="M1136" s="378"/>
      <c r="N1136" s="378"/>
      <c r="O1136" s="378"/>
      <c r="P1136" s="378"/>
      <c r="Q1136" s="378"/>
      <c r="R1136" s="378"/>
      <c r="S1136" s="377"/>
      <c r="T1136" s="378"/>
      <c r="U1136" s="378"/>
      <c r="V1136" s="378"/>
      <c r="W1136" s="378"/>
      <c r="X1136" s="378"/>
      <c r="Y1136" s="378"/>
      <c r="Z1136" s="378"/>
      <c r="AA1136" s="378"/>
      <c r="AB1136" s="378"/>
      <c r="AC1136" s="378"/>
      <c r="AD1136" s="378"/>
      <c r="AE1136" s="378"/>
      <c r="AF1136" s="378"/>
      <c r="AG1136" s="378"/>
      <c r="AH1136" s="378"/>
      <c r="AI1136" s="378"/>
      <c r="AJ1136" s="378"/>
      <c r="AK1136" s="378"/>
      <c r="AL1136" s="378"/>
    </row>
    <row r="1137" spans="2:38" s="9" customFormat="1">
      <c r="B1137" s="7"/>
      <c r="E1137" s="378"/>
      <c r="F1137" s="378"/>
      <c r="G1137" s="378"/>
      <c r="H1137" s="378"/>
      <c r="I1137" s="378"/>
      <c r="J1137" s="378"/>
      <c r="K1137" s="378"/>
      <c r="L1137" s="378"/>
      <c r="M1137" s="378"/>
      <c r="N1137" s="378"/>
      <c r="O1137" s="378"/>
      <c r="P1137" s="378"/>
      <c r="Q1137" s="378"/>
      <c r="R1137" s="378"/>
      <c r="S1137" s="377"/>
      <c r="T1137" s="378"/>
      <c r="U1137" s="378"/>
      <c r="V1137" s="378"/>
      <c r="W1137" s="378"/>
      <c r="X1137" s="378"/>
      <c r="Y1137" s="378"/>
      <c r="Z1137" s="378"/>
      <c r="AA1137" s="378"/>
      <c r="AB1137" s="378"/>
      <c r="AC1137" s="378"/>
      <c r="AD1137" s="378"/>
      <c r="AE1137" s="378"/>
      <c r="AF1137" s="378"/>
      <c r="AG1137" s="378"/>
      <c r="AH1137" s="378"/>
      <c r="AI1137" s="378"/>
      <c r="AJ1137" s="378"/>
      <c r="AK1137" s="378"/>
      <c r="AL1137" s="378"/>
    </row>
    <row r="1138" spans="2:38" s="9" customFormat="1">
      <c r="B1138" s="7"/>
      <c r="E1138" s="378"/>
      <c r="F1138" s="378"/>
      <c r="G1138" s="378"/>
      <c r="H1138" s="378"/>
      <c r="I1138" s="378"/>
      <c r="J1138" s="378"/>
      <c r="K1138" s="378"/>
      <c r="L1138" s="378"/>
      <c r="M1138" s="378"/>
      <c r="N1138" s="378"/>
      <c r="O1138" s="378"/>
      <c r="P1138" s="378"/>
      <c r="Q1138" s="378"/>
      <c r="R1138" s="378"/>
      <c r="S1138" s="377"/>
      <c r="T1138" s="378"/>
      <c r="U1138" s="378"/>
      <c r="V1138" s="378"/>
      <c r="W1138" s="378"/>
      <c r="X1138" s="378"/>
      <c r="Y1138" s="378"/>
      <c r="Z1138" s="378"/>
      <c r="AA1138" s="378"/>
      <c r="AB1138" s="378"/>
      <c r="AC1138" s="378"/>
      <c r="AD1138" s="378"/>
      <c r="AE1138" s="378"/>
      <c r="AF1138" s="378"/>
      <c r="AG1138" s="378"/>
      <c r="AH1138" s="378"/>
      <c r="AI1138" s="378"/>
      <c r="AJ1138" s="378"/>
      <c r="AK1138" s="378"/>
      <c r="AL1138" s="378"/>
    </row>
    <row r="1139" spans="2:38" s="9" customFormat="1">
      <c r="B1139" s="7"/>
      <c r="E1139" s="378"/>
      <c r="F1139" s="378"/>
      <c r="G1139" s="378"/>
      <c r="H1139" s="378"/>
      <c r="I1139" s="378"/>
      <c r="J1139" s="378"/>
      <c r="K1139" s="378"/>
      <c r="L1139" s="378"/>
      <c r="M1139" s="378"/>
      <c r="N1139" s="378"/>
      <c r="O1139" s="378"/>
      <c r="P1139" s="378"/>
      <c r="Q1139" s="378"/>
      <c r="R1139" s="378"/>
      <c r="S1139" s="377"/>
      <c r="T1139" s="378"/>
      <c r="U1139" s="378"/>
      <c r="V1139" s="378"/>
      <c r="W1139" s="378"/>
      <c r="X1139" s="378"/>
      <c r="Y1139" s="378"/>
      <c r="Z1139" s="378"/>
      <c r="AA1139" s="378"/>
      <c r="AB1139" s="378"/>
      <c r="AC1139" s="378"/>
      <c r="AD1139" s="378"/>
      <c r="AE1139" s="378"/>
      <c r="AF1139" s="378"/>
      <c r="AG1139" s="378"/>
      <c r="AH1139" s="378"/>
      <c r="AI1139" s="378"/>
      <c r="AJ1139" s="378"/>
      <c r="AK1139" s="378"/>
      <c r="AL1139" s="378"/>
    </row>
    <row r="1140" spans="2:38" s="9" customFormat="1">
      <c r="B1140" s="7"/>
      <c r="E1140" s="378"/>
      <c r="F1140" s="378"/>
      <c r="G1140" s="378"/>
      <c r="H1140" s="378"/>
      <c r="I1140" s="378"/>
      <c r="J1140" s="378"/>
      <c r="K1140" s="378"/>
      <c r="L1140" s="378"/>
      <c r="M1140" s="378"/>
      <c r="N1140" s="378"/>
      <c r="O1140" s="378"/>
      <c r="P1140" s="378"/>
      <c r="Q1140" s="378"/>
      <c r="R1140" s="378"/>
      <c r="S1140" s="377"/>
      <c r="T1140" s="378"/>
      <c r="U1140" s="378"/>
      <c r="V1140" s="378"/>
      <c r="W1140" s="378"/>
      <c r="X1140" s="378"/>
      <c r="Y1140" s="378"/>
      <c r="Z1140" s="378"/>
      <c r="AA1140" s="378"/>
      <c r="AB1140" s="378"/>
      <c r="AC1140" s="378"/>
      <c r="AD1140" s="378"/>
      <c r="AE1140" s="378"/>
      <c r="AF1140" s="378"/>
      <c r="AG1140" s="378"/>
      <c r="AH1140" s="378"/>
      <c r="AI1140" s="378"/>
      <c r="AJ1140" s="378"/>
      <c r="AK1140" s="378"/>
      <c r="AL1140" s="378"/>
    </row>
    <row r="1141" spans="2:38" s="9" customFormat="1">
      <c r="B1141" s="7"/>
      <c r="E1141" s="378"/>
      <c r="F1141" s="378"/>
      <c r="G1141" s="378"/>
      <c r="H1141" s="378"/>
      <c r="I1141" s="378"/>
      <c r="J1141" s="378"/>
      <c r="K1141" s="378"/>
      <c r="L1141" s="378"/>
      <c r="M1141" s="378"/>
      <c r="N1141" s="378"/>
      <c r="O1141" s="378"/>
      <c r="P1141" s="378"/>
      <c r="Q1141" s="378"/>
      <c r="R1141" s="378"/>
      <c r="S1141" s="377"/>
      <c r="T1141" s="378"/>
      <c r="U1141" s="378"/>
      <c r="V1141" s="378"/>
      <c r="W1141" s="378"/>
      <c r="X1141" s="378"/>
      <c r="Y1141" s="378"/>
      <c r="Z1141" s="378"/>
      <c r="AA1141" s="378"/>
      <c r="AB1141" s="378"/>
      <c r="AC1141" s="378"/>
      <c r="AD1141" s="378"/>
      <c r="AE1141" s="378"/>
      <c r="AF1141" s="378"/>
      <c r="AG1141" s="378"/>
      <c r="AH1141" s="378"/>
      <c r="AI1141" s="378"/>
      <c r="AJ1141" s="378"/>
      <c r="AK1141" s="378"/>
      <c r="AL1141" s="378"/>
    </row>
    <row r="1142" spans="2:38" s="9" customFormat="1">
      <c r="B1142" s="7"/>
      <c r="E1142" s="378"/>
      <c r="F1142" s="378"/>
      <c r="G1142" s="378"/>
      <c r="H1142" s="378"/>
      <c r="I1142" s="378"/>
      <c r="J1142" s="378"/>
      <c r="K1142" s="378"/>
      <c r="L1142" s="378"/>
      <c r="M1142" s="378"/>
      <c r="N1142" s="378"/>
      <c r="O1142" s="378"/>
      <c r="P1142" s="378"/>
      <c r="Q1142" s="378"/>
      <c r="R1142" s="378"/>
      <c r="S1142" s="377"/>
      <c r="T1142" s="378"/>
      <c r="U1142" s="378"/>
      <c r="V1142" s="378"/>
      <c r="W1142" s="378"/>
      <c r="X1142" s="378"/>
      <c r="Y1142" s="378"/>
      <c r="Z1142" s="378"/>
      <c r="AA1142" s="378"/>
      <c r="AB1142" s="378"/>
      <c r="AC1142" s="378"/>
      <c r="AD1142" s="378"/>
      <c r="AE1142" s="378"/>
      <c r="AF1142" s="378"/>
      <c r="AG1142" s="378"/>
      <c r="AH1142" s="378"/>
      <c r="AI1142" s="378"/>
      <c r="AJ1142" s="378"/>
      <c r="AK1142" s="378"/>
      <c r="AL1142" s="378"/>
    </row>
    <row r="1143" spans="2:38" s="9" customFormat="1">
      <c r="B1143" s="7"/>
      <c r="E1143" s="378"/>
      <c r="F1143" s="378"/>
      <c r="G1143" s="378"/>
      <c r="H1143" s="378"/>
      <c r="I1143" s="378"/>
      <c r="J1143" s="378"/>
      <c r="K1143" s="378"/>
      <c r="L1143" s="378"/>
      <c r="M1143" s="378"/>
      <c r="N1143" s="378"/>
      <c r="O1143" s="378"/>
      <c r="P1143" s="378"/>
      <c r="Q1143" s="378"/>
      <c r="R1143" s="378"/>
      <c r="S1143" s="377"/>
      <c r="T1143" s="378"/>
      <c r="U1143" s="378"/>
      <c r="V1143" s="378"/>
      <c r="W1143" s="378"/>
      <c r="X1143" s="378"/>
      <c r="Y1143" s="378"/>
      <c r="Z1143" s="378"/>
      <c r="AA1143" s="378"/>
      <c r="AB1143" s="378"/>
      <c r="AC1143" s="378"/>
      <c r="AD1143" s="378"/>
      <c r="AE1143" s="378"/>
      <c r="AF1143" s="378"/>
      <c r="AG1143" s="378"/>
      <c r="AH1143" s="378"/>
      <c r="AI1143" s="378"/>
      <c r="AJ1143" s="378"/>
      <c r="AK1143" s="378"/>
      <c r="AL1143" s="378"/>
    </row>
    <row r="1144" spans="2:38" s="9" customFormat="1">
      <c r="B1144" s="7"/>
      <c r="E1144" s="378"/>
      <c r="F1144" s="378"/>
      <c r="G1144" s="378"/>
      <c r="H1144" s="378"/>
      <c r="I1144" s="378"/>
      <c r="J1144" s="378"/>
      <c r="K1144" s="378"/>
      <c r="L1144" s="378"/>
      <c r="M1144" s="378"/>
      <c r="N1144" s="378"/>
      <c r="O1144" s="378"/>
      <c r="P1144" s="378"/>
      <c r="Q1144" s="378"/>
      <c r="R1144" s="378"/>
      <c r="S1144" s="377"/>
      <c r="T1144" s="378"/>
      <c r="U1144" s="378"/>
      <c r="V1144" s="378"/>
      <c r="W1144" s="378"/>
      <c r="X1144" s="378"/>
      <c r="Y1144" s="378"/>
      <c r="Z1144" s="378"/>
      <c r="AA1144" s="378"/>
      <c r="AB1144" s="378"/>
      <c r="AC1144" s="378"/>
      <c r="AD1144" s="378"/>
      <c r="AE1144" s="378"/>
      <c r="AF1144" s="378"/>
      <c r="AG1144" s="378"/>
      <c r="AH1144" s="378"/>
      <c r="AI1144" s="378"/>
      <c r="AJ1144" s="378"/>
      <c r="AK1144" s="378"/>
      <c r="AL1144" s="378"/>
    </row>
    <row r="1145" spans="2:38" s="9" customFormat="1">
      <c r="B1145" s="7"/>
      <c r="E1145" s="378"/>
      <c r="F1145" s="378"/>
      <c r="G1145" s="378"/>
      <c r="H1145" s="378"/>
      <c r="I1145" s="378"/>
      <c r="J1145" s="378"/>
      <c r="K1145" s="378"/>
      <c r="L1145" s="378"/>
      <c r="M1145" s="378"/>
      <c r="N1145" s="378"/>
      <c r="O1145" s="378"/>
      <c r="P1145" s="378"/>
      <c r="Q1145" s="378"/>
      <c r="R1145" s="378"/>
      <c r="S1145" s="377"/>
      <c r="T1145" s="378"/>
      <c r="U1145" s="378"/>
      <c r="V1145" s="378"/>
      <c r="W1145" s="378"/>
      <c r="X1145" s="378"/>
      <c r="Y1145" s="378"/>
      <c r="Z1145" s="378"/>
      <c r="AA1145" s="378"/>
      <c r="AB1145" s="378"/>
      <c r="AC1145" s="378"/>
      <c r="AD1145" s="378"/>
      <c r="AE1145" s="378"/>
      <c r="AF1145" s="378"/>
      <c r="AG1145" s="378"/>
      <c r="AH1145" s="378"/>
      <c r="AI1145" s="378"/>
      <c r="AJ1145" s="378"/>
      <c r="AK1145" s="378"/>
      <c r="AL1145" s="378"/>
    </row>
    <row r="1146" spans="2:38" s="9" customFormat="1">
      <c r="B1146" s="7"/>
      <c r="E1146" s="378"/>
      <c r="F1146" s="378"/>
      <c r="G1146" s="378"/>
      <c r="H1146" s="378"/>
      <c r="I1146" s="378"/>
      <c r="J1146" s="378"/>
      <c r="K1146" s="378"/>
      <c r="L1146" s="378"/>
      <c r="M1146" s="378"/>
      <c r="N1146" s="378"/>
      <c r="O1146" s="378"/>
      <c r="P1146" s="378"/>
      <c r="Q1146" s="378"/>
      <c r="R1146" s="378"/>
      <c r="S1146" s="377"/>
      <c r="T1146" s="378"/>
      <c r="U1146" s="378"/>
      <c r="V1146" s="378"/>
      <c r="W1146" s="378"/>
      <c r="X1146" s="378"/>
      <c r="Y1146" s="378"/>
      <c r="Z1146" s="378"/>
      <c r="AA1146" s="378"/>
      <c r="AB1146" s="378"/>
      <c r="AC1146" s="378"/>
      <c r="AD1146" s="378"/>
      <c r="AE1146" s="378"/>
      <c r="AF1146" s="378"/>
      <c r="AG1146" s="378"/>
      <c r="AH1146" s="378"/>
      <c r="AI1146" s="378"/>
      <c r="AJ1146" s="378"/>
      <c r="AK1146" s="378"/>
      <c r="AL1146" s="378"/>
    </row>
    <row r="1147" spans="2:38" s="9" customFormat="1">
      <c r="B1147" s="7"/>
      <c r="E1147" s="378"/>
      <c r="F1147" s="378"/>
      <c r="G1147" s="378"/>
      <c r="H1147" s="378"/>
      <c r="I1147" s="378"/>
      <c r="J1147" s="378"/>
      <c r="K1147" s="378"/>
      <c r="L1147" s="378"/>
      <c r="M1147" s="378"/>
      <c r="N1147" s="378"/>
      <c r="O1147" s="378"/>
      <c r="P1147" s="378"/>
      <c r="Q1147" s="378"/>
      <c r="R1147" s="378"/>
      <c r="S1147" s="377"/>
      <c r="T1147" s="378"/>
      <c r="U1147" s="378"/>
      <c r="V1147" s="378"/>
      <c r="W1147" s="378"/>
      <c r="X1147" s="378"/>
      <c r="Y1147" s="378"/>
      <c r="Z1147" s="378"/>
      <c r="AA1147" s="378"/>
      <c r="AB1147" s="378"/>
      <c r="AC1147" s="378"/>
      <c r="AD1147" s="378"/>
      <c r="AE1147" s="378"/>
      <c r="AF1147" s="378"/>
      <c r="AG1147" s="378"/>
      <c r="AH1147" s="378"/>
      <c r="AI1147" s="378"/>
      <c r="AJ1147" s="378"/>
      <c r="AK1147" s="378"/>
      <c r="AL1147" s="378"/>
    </row>
    <row r="1148" spans="2:38" s="9" customFormat="1">
      <c r="B1148" s="7"/>
      <c r="E1148" s="378"/>
      <c r="F1148" s="378"/>
      <c r="G1148" s="378"/>
      <c r="H1148" s="378"/>
      <c r="I1148" s="378"/>
      <c r="J1148" s="378"/>
      <c r="K1148" s="378"/>
      <c r="L1148" s="378"/>
      <c r="M1148" s="378"/>
      <c r="N1148" s="378"/>
      <c r="O1148" s="378"/>
      <c r="P1148" s="378"/>
      <c r="Q1148" s="378"/>
      <c r="R1148" s="378"/>
      <c r="S1148" s="377"/>
      <c r="T1148" s="378"/>
      <c r="U1148" s="378"/>
      <c r="V1148" s="378"/>
      <c r="W1148" s="378"/>
      <c r="X1148" s="378"/>
      <c r="Y1148" s="378"/>
      <c r="Z1148" s="378"/>
      <c r="AA1148" s="378"/>
      <c r="AB1148" s="378"/>
      <c r="AC1148" s="378"/>
      <c r="AD1148" s="378"/>
      <c r="AE1148" s="378"/>
      <c r="AF1148" s="378"/>
      <c r="AG1148" s="378"/>
      <c r="AH1148" s="378"/>
      <c r="AI1148" s="378"/>
      <c r="AJ1148" s="378"/>
      <c r="AK1148" s="378"/>
      <c r="AL1148" s="378"/>
    </row>
    <row r="1149" spans="2:38" s="9" customFormat="1">
      <c r="B1149" s="7"/>
      <c r="E1149" s="378"/>
      <c r="F1149" s="378"/>
      <c r="G1149" s="378"/>
      <c r="H1149" s="378"/>
      <c r="I1149" s="378"/>
      <c r="J1149" s="378"/>
      <c r="K1149" s="378"/>
      <c r="L1149" s="378"/>
      <c r="M1149" s="378"/>
      <c r="N1149" s="378"/>
      <c r="O1149" s="378"/>
      <c r="P1149" s="378"/>
      <c r="Q1149" s="378"/>
      <c r="R1149" s="378"/>
      <c r="S1149" s="377"/>
      <c r="T1149" s="378"/>
      <c r="U1149" s="378"/>
      <c r="V1149" s="378"/>
      <c r="W1149" s="378"/>
      <c r="X1149" s="378"/>
      <c r="Y1149" s="378"/>
      <c r="Z1149" s="378"/>
      <c r="AA1149" s="378"/>
      <c r="AB1149" s="378"/>
      <c r="AC1149" s="378"/>
      <c r="AD1149" s="378"/>
      <c r="AE1149" s="378"/>
      <c r="AF1149" s="378"/>
      <c r="AG1149" s="378"/>
      <c r="AH1149" s="378"/>
      <c r="AI1149" s="378"/>
      <c r="AJ1149" s="378"/>
      <c r="AK1149" s="378"/>
      <c r="AL1149" s="378"/>
    </row>
    <row r="1150" spans="2:38" s="9" customFormat="1">
      <c r="B1150" s="7"/>
      <c r="E1150" s="378"/>
      <c r="F1150" s="378"/>
      <c r="G1150" s="378"/>
      <c r="H1150" s="378"/>
      <c r="I1150" s="378"/>
      <c r="J1150" s="378"/>
      <c r="K1150" s="378"/>
      <c r="L1150" s="378"/>
      <c r="M1150" s="378"/>
      <c r="N1150" s="378"/>
      <c r="O1150" s="378"/>
      <c r="P1150" s="378"/>
      <c r="Q1150" s="378"/>
      <c r="R1150" s="378"/>
      <c r="S1150" s="377"/>
      <c r="T1150" s="378"/>
      <c r="U1150" s="378"/>
      <c r="V1150" s="378"/>
      <c r="W1150" s="378"/>
      <c r="X1150" s="378"/>
      <c r="Y1150" s="378"/>
      <c r="Z1150" s="378"/>
      <c r="AA1150" s="378"/>
      <c r="AB1150" s="378"/>
      <c r="AC1150" s="378"/>
      <c r="AD1150" s="378"/>
      <c r="AE1150" s="378"/>
      <c r="AF1150" s="378"/>
      <c r="AG1150" s="378"/>
      <c r="AH1150" s="378"/>
      <c r="AI1150" s="378"/>
      <c r="AJ1150" s="378"/>
      <c r="AK1150" s="378"/>
      <c r="AL1150" s="378"/>
    </row>
    <row r="1151" spans="2:38" s="9" customFormat="1">
      <c r="B1151" s="7"/>
      <c r="E1151" s="378"/>
      <c r="F1151" s="378"/>
      <c r="G1151" s="378"/>
      <c r="H1151" s="378"/>
      <c r="I1151" s="378"/>
      <c r="J1151" s="378"/>
      <c r="K1151" s="378"/>
      <c r="L1151" s="378"/>
      <c r="M1151" s="378"/>
      <c r="N1151" s="378"/>
      <c r="O1151" s="378"/>
      <c r="P1151" s="378"/>
      <c r="Q1151" s="378"/>
      <c r="R1151" s="378"/>
      <c r="S1151" s="377"/>
      <c r="T1151" s="378"/>
      <c r="U1151" s="378"/>
      <c r="V1151" s="378"/>
      <c r="W1151" s="378"/>
      <c r="X1151" s="378"/>
      <c r="Y1151" s="378"/>
      <c r="Z1151" s="378"/>
      <c r="AA1151" s="378"/>
      <c r="AB1151" s="378"/>
      <c r="AC1151" s="378"/>
      <c r="AD1151" s="378"/>
      <c r="AE1151" s="378"/>
      <c r="AF1151" s="378"/>
      <c r="AG1151" s="378"/>
      <c r="AH1151" s="378"/>
      <c r="AI1151" s="378"/>
      <c r="AJ1151" s="378"/>
      <c r="AK1151" s="378"/>
      <c r="AL1151" s="378"/>
    </row>
    <row r="1152" spans="2:38" s="9" customFormat="1">
      <c r="B1152" s="7"/>
      <c r="E1152" s="378"/>
      <c r="F1152" s="378"/>
      <c r="G1152" s="378"/>
      <c r="H1152" s="378"/>
      <c r="I1152" s="378"/>
      <c r="J1152" s="378"/>
      <c r="K1152" s="378"/>
      <c r="L1152" s="378"/>
      <c r="M1152" s="378"/>
      <c r="N1152" s="378"/>
      <c r="O1152" s="378"/>
      <c r="P1152" s="378"/>
      <c r="Q1152" s="378"/>
      <c r="R1152" s="378"/>
      <c r="S1152" s="377"/>
      <c r="T1152" s="378"/>
      <c r="U1152" s="378"/>
      <c r="V1152" s="378"/>
      <c r="W1152" s="378"/>
      <c r="X1152" s="378"/>
      <c r="Y1152" s="378"/>
      <c r="Z1152" s="378"/>
      <c r="AA1152" s="378"/>
      <c r="AB1152" s="378"/>
      <c r="AC1152" s="378"/>
      <c r="AD1152" s="378"/>
      <c r="AE1152" s="378"/>
      <c r="AF1152" s="378"/>
      <c r="AG1152" s="378"/>
      <c r="AH1152" s="378"/>
      <c r="AI1152" s="378"/>
      <c r="AJ1152" s="378"/>
      <c r="AK1152" s="378"/>
      <c r="AL1152" s="378"/>
    </row>
    <row r="1153" spans="2:38" s="9" customFormat="1">
      <c r="B1153" s="7"/>
      <c r="E1153" s="378"/>
      <c r="F1153" s="378"/>
      <c r="G1153" s="378"/>
      <c r="H1153" s="378"/>
      <c r="I1153" s="378"/>
      <c r="J1153" s="378"/>
      <c r="K1153" s="378"/>
      <c r="L1153" s="378"/>
      <c r="M1153" s="378"/>
      <c r="N1153" s="378"/>
      <c r="O1153" s="378"/>
      <c r="P1153" s="378"/>
      <c r="Q1153" s="378"/>
      <c r="R1153" s="378"/>
      <c r="S1153" s="377"/>
      <c r="T1153" s="378"/>
      <c r="U1153" s="378"/>
      <c r="V1153" s="378"/>
      <c r="W1153" s="378"/>
      <c r="X1153" s="378"/>
      <c r="Y1153" s="378"/>
      <c r="Z1153" s="378"/>
      <c r="AA1153" s="378"/>
      <c r="AB1153" s="378"/>
      <c r="AC1153" s="378"/>
      <c r="AD1153" s="378"/>
      <c r="AE1153" s="378"/>
      <c r="AF1153" s="378"/>
      <c r="AG1153" s="378"/>
      <c r="AH1153" s="378"/>
      <c r="AI1153" s="378"/>
      <c r="AJ1153" s="378"/>
      <c r="AK1153" s="378"/>
      <c r="AL1153" s="378"/>
    </row>
    <row r="1154" spans="2:38" s="9" customFormat="1">
      <c r="B1154" s="7"/>
      <c r="E1154" s="378"/>
      <c r="F1154" s="378"/>
      <c r="G1154" s="378"/>
      <c r="H1154" s="378"/>
      <c r="I1154" s="378"/>
      <c r="J1154" s="378"/>
      <c r="K1154" s="378"/>
      <c r="L1154" s="378"/>
      <c r="M1154" s="378"/>
      <c r="N1154" s="378"/>
      <c r="O1154" s="378"/>
      <c r="P1154" s="378"/>
      <c r="Q1154" s="378"/>
      <c r="R1154" s="378"/>
      <c r="S1154" s="377"/>
      <c r="T1154" s="378"/>
      <c r="U1154" s="378"/>
      <c r="V1154" s="378"/>
      <c r="W1154" s="378"/>
      <c r="X1154" s="378"/>
      <c r="Y1154" s="378"/>
      <c r="Z1154" s="378"/>
      <c r="AA1154" s="378"/>
      <c r="AB1154" s="378"/>
      <c r="AC1154" s="378"/>
      <c r="AD1154" s="378"/>
      <c r="AE1154" s="378"/>
      <c r="AF1154" s="378"/>
      <c r="AG1154" s="378"/>
      <c r="AH1154" s="378"/>
      <c r="AI1154" s="378"/>
      <c r="AJ1154" s="378"/>
      <c r="AK1154" s="378"/>
      <c r="AL1154" s="378"/>
    </row>
    <row r="1155" spans="2:38" s="9" customFormat="1">
      <c r="B1155" s="7"/>
      <c r="E1155" s="378"/>
      <c r="F1155" s="378"/>
      <c r="G1155" s="378"/>
      <c r="H1155" s="378"/>
      <c r="I1155" s="378"/>
      <c r="J1155" s="378"/>
      <c r="K1155" s="378"/>
      <c r="L1155" s="378"/>
      <c r="M1155" s="378"/>
      <c r="N1155" s="378"/>
      <c r="O1155" s="378"/>
      <c r="P1155" s="378"/>
      <c r="Q1155" s="378"/>
      <c r="R1155" s="378"/>
      <c r="S1155" s="377"/>
      <c r="T1155" s="378"/>
      <c r="U1155" s="378"/>
      <c r="V1155" s="378"/>
      <c r="W1155" s="378"/>
      <c r="X1155" s="378"/>
      <c r="Y1155" s="378"/>
      <c r="Z1155" s="378"/>
      <c r="AA1155" s="378"/>
      <c r="AB1155" s="378"/>
      <c r="AC1155" s="378"/>
      <c r="AD1155" s="378"/>
      <c r="AE1155" s="378"/>
      <c r="AF1155" s="378"/>
      <c r="AG1155" s="378"/>
      <c r="AH1155" s="378"/>
      <c r="AI1155" s="378"/>
      <c r="AJ1155" s="378"/>
      <c r="AK1155" s="378"/>
      <c r="AL1155" s="378"/>
    </row>
    <row r="1156" spans="2:38" s="9" customFormat="1">
      <c r="B1156" s="7"/>
      <c r="E1156" s="378"/>
      <c r="F1156" s="378"/>
      <c r="G1156" s="378"/>
      <c r="H1156" s="378"/>
      <c r="I1156" s="378"/>
      <c r="J1156" s="378"/>
      <c r="K1156" s="378"/>
      <c r="L1156" s="378"/>
      <c r="M1156" s="378"/>
      <c r="N1156" s="378"/>
      <c r="O1156" s="378"/>
      <c r="P1156" s="378"/>
      <c r="Q1156" s="378"/>
      <c r="R1156" s="378"/>
      <c r="S1156" s="377"/>
      <c r="T1156" s="378"/>
      <c r="U1156" s="378"/>
      <c r="V1156" s="378"/>
      <c r="W1156" s="378"/>
      <c r="X1156" s="378"/>
      <c r="Y1156" s="378"/>
      <c r="Z1156" s="378"/>
      <c r="AA1156" s="378"/>
      <c r="AB1156" s="378"/>
      <c r="AC1156" s="378"/>
      <c r="AD1156" s="378"/>
      <c r="AE1156" s="378"/>
      <c r="AF1156" s="378"/>
      <c r="AG1156" s="378"/>
      <c r="AH1156" s="378"/>
      <c r="AI1156" s="378"/>
      <c r="AJ1156" s="378"/>
      <c r="AK1156" s="378"/>
      <c r="AL1156" s="378"/>
    </row>
    <row r="1157" spans="2:38" s="9" customFormat="1">
      <c r="B1157" s="7"/>
      <c r="E1157" s="378"/>
      <c r="F1157" s="378"/>
      <c r="G1157" s="378"/>
      <c r="H1157" s="378"/>
      <c r="I1157" s="378"/>
      <c r="J1157" s="378"/>
      <c r="K1157" s="378"/>
      <c r="L1157" s="378"/>
      <c r="M1157" s="378"/>
      <c r="N1157" s="378"/>
      <c r="O1157" s="378"/>
      <c r="P1157" s="378"/>
      <c r="Q1157" s="378"/>
      <c r="R1157" s="378"/>
      <c r="S1157" s="377"/>
      <c r="T1157" s="378"/>
      <c r="U1157" s="378"/>
      <c r="V1157" s="378"/>
      <c r="W1157" s="378"/>
      <c r="X1157" s="378"/>
      <c r="Y1157" s="378"/>
      <c r="Z1157" s="378"/>
      <c r="AA1157" s="378"/>
      <c r="AB1157" s="378"/>
      <c r="AC1157" s="378"/>
      <c r="AD1157" s="378"/>
      <c r="AE1157" s="378"/>
      <c r="AF1157" s="378"/>
      <c r="AG1157" s="378"/>
      <c r="AH1157" s="378"/>
      <c r="AI1157" s="378"/>
      <c r="AJ1157" s="378"/>
      <c r="AK1157" s="378"/>
      <c r="AL1157" s="378"/>
    </row>
    <row r="1158" spans="2:38" s="9" customFormat="1">
      <c r="B1158" s="7"/>
      <c r="E1158" s="378"/>
      <c r="F1158" s="378"/>
      <c r="G1158" s="378"/>
      <c r="H1158" s="378"/>
      <c r="I1158" s="378"/>
      <c r="J1158" s="378"/>
      <c r="K1158" s="378"/>
      <c r="L1158" s="378"/>
      <c r="M1158" s="378"/>
      <c r="N1158" s="378"/>
      <c r="O1158" s="378"/>
      <c r="P1158" s="378"/>
      <c r="Q1158" s="378"/>
      <c r="R1158" s="378"/>
      <c r="S1158" s="377"/>
      <c r="T1158" s="378"/>
      <c r="U1158" s="378"/>
      <c r="V1158" s="378"/>
      <c r="W1158" s="378"/>
      <c r="X1158" s="378"/>
      <c r="Y1158" s="378"/>
      <c r="Z1158" s="378"/>
      <c r="AA1158" s="378"/>
      <c r="AB1158" s="378"/>
      <c r="AC1158" s="378"/>
      <c r="AD1158" s="378"/>
      <c r="AE1158" s="378"/>
      <c r="AF1158" s="378"/>
      <c r="AG1158" s="378"/>
      <c r="AH1158" s="378"/>
      <c r="AI1158" s="378"/>
      <c r="AJ1158" s="378"/>
      <c r="AK1158" s="378"/>
      <c r="AL1158" s="378"/>
    </row>
    <row r="1159" spans="2:38" s="9" customFormat="1">
      <c r="B1159" s="7"/>
      <c r="E1159" s="378"/>
      <c r="F1159" s="378"/>
      <c r="G1159" s="378"/>
      <c r="H1159" s="378"/>
      <c r="I1159" s="378"/>
      <c r="J1159" s="378"/>
      <c r="K1159" s="378"/>
      <c r="L1159" s="378"/>
      <c r="M1159" s="378"/>
      <c r="N1159" s="378"/>
      <c r="O1159" s="378"/>
      <c r="P1159" s="378"/>
      <c r="Q1159" s="378"/>
      <c r="R1159" s="378"/>
      <c r="S1159" s="377"/>
      <c r="T1159" s="378"/>
      <c r="U1159" s="378"/>
      <c r="V1159" s="378"/>
      <c r="W1159" s="378"/>
      <c r="X1159" s="378"/>
      <c r="Y1159" s="378"/>
      <c r="Z1159" s="378"/>
      <c r="AA1159" s="378"/>
      <c r="AB1159" s="378"/>
      <c r="AC1159" s="378"/>
      <c r="AD1159" s="378"/>
      <c r="AE1159" s="378"/>
      <c r="AF1159" s="378"/>
      <c r="AG1159" s="378"/>
      <c r="AH1159" s="378"/>
      <c r="AI1159" s="378"/>
      <c r="AJ1159" s="378"/>
      <c r="AK1159" s="378"/>
      <c r="AL1159" s="378"/>
    </row>
    <row r="1160" spans="2:38" s="9" customFormat="1">
      <c r="B1160" s="7"/>
      <c r="E1160" s="378"/>
      <c r="F1160" s="378"/>
      <c r="G1160" s="378"/>
      <c r="H1160" s="378"/>
      <c r="I1160" s="378"/>
      <c r="J1160" s="378"/>
      <c r="K1160" s="378"/>
      <c r="L1160" s="378"/>
      <c r="M1160" s="378"/>
      <c r="N1160" s="378"/>
      <c r="O1160" s="378"/>
      <c r="P1160" s="378"/>
      <c r="Q1160" s="378"/>
      <c r="R1160" s="378"/>
      <c r="S1160" s="377"/>
      <c r="T1160" s="378"/>
      <c r="U1160" s="378"/>
      <c r="V1160" s="378"/>
      <c r="W1160" s="378"/>
      <c r="X1160" s="378"/>
      <c r="Y1160" s="378"/>
      <c r="Z1160" s="378"/>
      <c r="AA1160" s="378"/>
      <c r="AB1160" s="378"/>
      <c r="AC1160" s="378"/>
      <c r="AD1160" s="378"/>
      <c r="AE1160" s="378"/>
      <c r="AF1160" s="378"/>
      <c r="AG1160" s="378"/>
      <c r="AH1160" s="378"/>
      <c r="AI1160" s="378"/>
      <c r="AJ1160" s="378"/>
      <c r="AK1160" s="378"/>
      <c r="AL1160" s="378"/>
    </row>
    <row r="1161" spans="2:38" s="9" customFormat="1">
      <c r="B1161" s="7"/>
      <c r="E1161" s="378"/>
      <c r="F1161" s="378"/>
      <c r="G1161" s="378"/>
      <c r="H1161" s="378"/>
      <c r="I1161" s="378"/>
      <c r="J1161" s="378"/>
      <c r="K1161" s="378"/>
      <c r="L1161" s="378"/>
      <c r="M1161" s="378"/>
      <c r="N1161" s="378"/>
      <c r="O1161" s="378"/>
      <c r="P1161" s="378"/>
      <c r="Q1161" s="378"/>
      <c r="R1161" s="378"/>
      <c r="S1161" s="377"/>
      <c r="T1161" s="378"/>
      <c r="U1161" s="378"/>
      <c r="V1161" s="378"/>
      <c r="W1161" s="378"/>
      <c r="X1161" s="378"/>
      <c r="Y1161" s="378"/>
      <c r="Z1161" s="378"/>
      <c r="AA1161" s="378"/>
      <c r="AB1161" s="378"/>
      <c r="AC1161" s="378"/>
      <c r="AD1161" s="378"/>
      <c r="AE1161" s="378"/>
      <c r="AF1161" s="378"/>
      <c r="AG1161" s="378"/>
      <c r="AH1161" s="378"/>
      <c r="AI1161" s="378"/>
      <c r="AJ1161" s="378"/>
      <c r="AK1161" s="378"/>
      <c r="AL1161" s="378"/>
    </row>
    <row r="1162" spans="2:38" s="9" customFormat="1">
      <c r="B1162" s="7"/>
      <c r="E1162" s="378"/>
      <c r="F1162" s="378"/>
      <c r="G1162" s="378"/>
      <c r="H1162" s="378"/>
      <c r="I1162" s="378"/>
      <c r="J1162" s="378"/>
      <c r="K1162" s="378"/>
      <c r="L1162" s="378"/>
      <c r="M1162" s="378"/>
      <c r="N1162" s="378"/>
      <c r="O1162" s="378"/>
      <c r="P1162" s="378"/>
      <c r="Q1162" s="378"/>
      <c r="R1162" s="378"/>
      <c r="S1162" s="377"/>
      <c r="T1162" s="378"/>
      <c r="U1162" s="378"/>
      <c r="V1162" s="378"/>
      <c r="W1162" s="378"/>
      <c r="X1162" s="378"/>
      <c r="Y1162" s="378"/>
      <c r="Z1162" s="378"/>
      <c r="AA1162" s="378"/>
      <c r="AB1162" s="378"/>
      <c r="AC1162" s="378"/>
      <c r="AD1162" s="378"/>
      <c r="AE1162" s="378"/>
      <c r="AF1162" s="378"/>
      <c r="AG1162" s="378"/>
      <c r="AH1162" s="378"/>
      <c r="AI1162" s="378"/>
      <c r="AJ1162" s="378"/>
      <c r="AK1162" s="378"/>
      <c r="AL1162" s="378"/>
    </row>
    <row r="1163" spans="2:38" s="9" customFormat="1">
      <c r="B1163" s="7"/>
      <c r="E1163" s="378"/>
      <c r="F1163" s="378"/>
      <c r="G1163" s="378"/>
      <c r="H1163" s="378"/>
      <c r="I1163" s="378"/>
      <c r="J1163" s="378"/>
      <c r="K1163" s="378"/>
      <c r="L1163" s="378"/>
      <c r="M1163" s="378"/>
      <c r="N1163" s="378"/>
      <c r="O1163" s="378"/>
      <c r="P1163" s="378"/>
      <c r="Q1163" s="378"/>
      <c r="R1163" s="378"/>
      <c r="S1163" s="377"/>
      <c r="T1163" s="378"/>
      <c r="U1163" s="378"/>
      <c r="V1163" s="378"/>
      <c r="W1163" s="378"/>
      <c r="X1163" s="378"/>
      <c r="Y1163" s="378"/>
      <c r="Z1163" s="378"/>
      <c r="AA1163" s="378"/>
      <c r="AB1163" s="378"/>
      <c r="AC1163" s="378"/>
      <c r="AD1163" s="378"/>
      <c r="AE1163" s="378"/>
      <c r="AF1163" s="378"/>
      <c r="AG1163" s="378"/>
      <c r="AH1163" s="378"/>
      <c r="AI1163" s="378"/>
      <c r="AJ1163" s="378"/>
      <c r="AK1163" s="378"/>
      <c r="AL1163" s="378"/>
    </row>
    <row r="1164" spans="2:38" s="9" customFormat="1">
      <c r="B1164" s="7"/>
      <c r="E1164" s="378"/>
      <c r="F1164" s="378"/>
      <c r="G1164" s="378"/>
      <c r="H1164" s="378"/>
      <c r="I1164" s="378"/>
      <c r="J1164" s="378"/>
      <c r="K1164" s="378"/>
      <c r="L1164" s="378"/>
      <c r="M1164" s="378"/>
      <c r="N1164" s="378"/>
      <c r="O1164" s="378"/>
      <c r="P1164" s="378"/>
      <c r="Q1164" s="378"/>
      <c r="R1164" s="378"/>
      <c r="S1164" s="377"/>
      <c r="T1164" s="378"/>
      <c r="U1164" s="378"/>
      <c r="V1164" s="378"/>
      <c r="W1164" s="378"/>
      <c r="X1164" s="378"/>
      <c r="Y1164" s="378"/>
      <c r="Z1164" s="378"/>
      <c r="AA1164" s="378"/>
      <c r="AB1164" s="378"/>
      <c r="AC1164" s="378"/>
      <c r="AD1164" s="378"/>
      <c r="AE1164" s="378"/>
      <c r="AF1164" s="378"/>
      <c r="AG1164" s="378"/>
      <c r="AH1164" s="378"/>
      <c r="AI1164" s="378"/>
      <c r="AJ1164" s="378"/>
      <c r="AK1164" s="378"/>
      <c r="AL1164" s="378"/>
    </row>
    <row r="1165" spans="2:38" s="9" customFormat="1">
      <c r="B1165" s="7"/>
      <c r="E1165" s="378"/>
      <c r="F1165" s="378"/>
      <c r="G1165" s="378"/>
      <c r="H1165" s="378"/>
      <c r="I1165" s="378"/>
      <c r="J1165" s="378"/>
      <c r="K1165" s="378"/>
      <c r="L1165" s="378"/>
      <c r="M1165" s="378"/>
      <c r="N1165" s="378"/>
      <c r="O1165" s="378"/>
      <c r="P1165" s="378"/>
      <c r="Q1165" s="378"/>
      <c r="R1165" s="378"/>
      <c r="S1165" s="377"/>
      <c r="T1165" s="378"/>
      <c r="U1165" s="378"/>
      <c r="V1165" s="378"/>
      <c r="W1165" s="378"/>
      <c r="X1165" s="378"/>
      <c r="Y1165" s="378"/>
      <c r="Z1165" s="378"/>
      <c r="AA1165" s="378"/>
      <c r="AB1165" s="378"/>
      <c r="AC1165" s="378"/>
      <c r="AD1165" s="378"/>
      <c r="AE1165" s="378"/>
      <c r="AF1165" s="378"/>
      <c r="AG1165" s="378"/>
      <c r="AH1165" s="378"/>
      <c r="AI1165" s="378"/>
      <c r="AJ1165" s="378"/>
      <c r="AK1165" s="378"/>
      <c r="AL1165" s="378"/>
    </row>
    <row r="1166" spans="2:38" s="9" customFormat="1">
      <c r="B1166" s="7"/>
      <c r="E1166" s="378"/>
      <c r="F1166" s="378"/>
      <c r="G1166" s="378"/>
      <c r="H1166" s="378"/>
      <c r="I1166" s="378"/>
      <c r="J1166" s="378"/>
      <c r="K1166" s="378"/>
      <c r="L1166" s="378"/>
      <c r="M1166" s="378"/>
      <c r="N1166" s="378"/>
      <c r="O1166" s="378"/>
      <c r="P1166" s="378"/>
      <c r="Q1166" s="378"/>
      <c r="R1166" s="378"/>
      <c r="S1166" s="377"/>
      <c r="T1166" s="378"/>
      <c r="U1166" s="378"/>
      <c r="V1166" s="378"/>
      <c r="W1166" s="378"/>
      <c r="X1166" s="378"/>
      <c r="Y1166" s="378"/>
      <c r="Z1166" s="378"/>
      <c r="AA1166" s="378"/>
      <c r="AB1166" s="378"/>
      <c r="AC1166" s="378"/>
      <c r="AD1166" s="378"/>
      <c r="AE1166" s="378"/>
      <c r="AF1166" s="378"/>
      <c r="AG1166" s="378"/>
      <c r="AH1166" s="378"/>
      <c r="AI1166" s="378"/>
      <c r="AJ1166" s="378"/>
      <c r="AK1166" s="378"/>
      <c r="AL1166" s="378"/>
    </row>
    <row r="1167" spans="2:38" s="9" customFormat="1">
      <c r="B1167" s="7"/>
      <c r="E1167" s="378"/>
      <c r="F1167" s="378"/>
      <c r="G1167" s="378"/>
      <c r="H1167" s="378"/>
      <c r="I1167" s="378"/>
      <c r="J1167" s="378"/>
      <c r="K1167" s="378"/>
      <c r="L1167" s="378"/>
      <c r="M1167" s="378"/>
      <c r="N1167" s="378"/>
      <c r="O1167" s="378"/>
      <c r="P1167" s="378"/>
      <c r="Q1167" s="378"/>
      <c r="R1167" s="378"/>
      <c r="S1167" s="377"/>
      <c r="T1167" s="378"/>
      <c r="U1167" s="378"/>
      <c r="V1167" s="378"/>
      <c r="W1167" s="378"/>
      <c r="X1167" s="378"/>
      <c r="Y1167" s="378"/>
      <c r="Z1167" s="378"/>
      <c r="AA1167" s="378"/>
      <c r="AB1167" s="378"/>
      <c r="AC1167" s="378"/>
      <c r="AD1167" s="378"/>
      <c r="AE1167" s="378"/>
      <c r="AF1167" s="378"/>
      <c r="AG1167" s="378"/>
      <c r="AH1167" s="378"/>
      <c r="AI1167" s="378"/>
      <c r="AJ1167" s="378"/>
      <c r="AK1167" s="378"/>
      <c r="AL1167" s="378"/>
    </row>
    <row r="1168" spans="2:38" s="9" customFormat="1">
      <c r="B1168" s="7"/>
      <c r="E1168" s="378"/>
      <c r="F1168" s="378"/>
      <c r="G1168" s="378"/>
      <c r="H1168" s="378"/>
      <c r="I1168" s="378"/>
      <c r="J1168" s="378"/>
      <c r="K1168" s="378"/>
      <c r="L1168" s="378"/>
      <c r="M1168" s="378"/>
      <c r="N1168" s="378"/>
      <c r="O1168" s="378"/>
      <c r="P1168" s="378"/>
      <c r="Q1168" s="378"/>
      <c r="R1168" s="378"/>
      <c r="S1168" s="377"/>
      <c r="T1168" s="378"/>
      <c r="U1168" s="378"/>
      <c r="V1168" s="378"/>
      <c r="W1168" s="378"/>
      <c r="X1168" s="378"/>
      <c r="Y1168" s="378"/>
      <c r="Z1168" s="378"/>
      <c r="AA1168" s="378"/>
      <c r="AB1168" s="378"/>
      <c r="AC1168" s="378"/>
      <c r="AD1168" s="378"/>
      <c r="AE1168" s="378"/>
      <c r="AF1168" s="378"/>
      <c r="AG1168" s="378"/>
      <c r="AH1168" s="378"/>
      <c r="AI1168" s="378"/>
      <c r="AJ1168" s="378"/>
      <c r="AK1168" s="378"/>
      <c r="AL1168" s="378"/>
    </row>
    <row r="1169" spans="2:38" s="9" customFormat="1">
      <c r="B1169" s="7"/>
      <c r="E1169" s="378"/>
      <c r="F1169" s="378"/>
      <c r="G1169" s="378"/>
      <c r="H1169" s="378"/>
      <c r="I1169" s="378"/>
      <c r="J1169" s="378"/>
      <c r="K1169" s="378"/>
      <c r="L1169" s="378"/>
      <c r="M1169" s="378"/>
      <c r="N1169" s="378"/>
      <c r="O1169" s="378"/>
      <c r="P1169" s="378"/>
      <c r="Q1169" s="378"/>
      <c r="R1169" s="378"/>
      <c r="S1169" s="377"/>
      <c r="T1169" s="378"/>
      <c r="U1169" s="378"/>
      <c r="V1169" s="378"/>
      <c r="W1169" s="378"/>
      <c r="X1169" s="378"/>
      <c r="Y1169" s="378"/>
      <c r="Z1169" s="378"/>
      <c r="AA1169" s="378"/>
      <c r="AB1169" s="378"/>
      <c r="AC1169" s="378"/>
      <c r="AD1169" s="378"/>
      <c r="AE1169" s="378"/>
      <c r="AF1169" s="378"/>
      <c r="AG1169" s="378"/>
      <c r="AH1169" s="378"/>
      <c r="AI1169" s="378"/>
      <c r="AJ1169" s="378"/>
      <c r="AK1169" s="378"/>
      <c r="AL1169" s="378"/>
    </row>
    <row r="1170" spans="2:38" s="9" customFormat="1">
      <c r="B1170" s="7"/>
      <c r="E1170" s="378"/>
      <c r="F1170" s="378"/>
      <c r="G1170" s="378"/>
      <c r="H1170" s="378"/>
      <c r="I1170" s="378"/>
      <c r="J1170" s="378"/>
      <c r="K1170" s="378"/>
      <c r="L1170" s="378"/>
      <c r="M1170" s="378"/>
      <c r="N1170" s="378"/>
      <c r="O1170" s="378"/>
      <c r="P1170" s="378"/>
      <c r="Q1170" s="378"/>
      <c r="R1170" s="378"/>
      <c r="S1170" s="377"/>
      <c r="T1170" s="378"/>
      <c r="U1170" s="378"/>
      <c r="V1170" s="378"/>
      <c r="W1170" s="378"/>
      <c r="X1170" s="378"/>
      <c r="Y1170" s="378"/>
      <c r="Z1170" s="378"/>
      <c r="AA1170" s="378"/>
      <c r="AB1170" s="378"/>
      <c r="AC1170" s="378"/>
      <c r="AD1170" s="378"/>
      <c r="AE1170" s="378"/>
      <c r="AF1170" s="378"/>
      <c r="AG1170" s="378"/>
      <c r="AH1170" s="378"/>
      <c r="AI1170" s="378"/>
      <c r="AJ1170" s="378"/>
      <c r="AK1170" s="378"/>
      <c r="AL1170" s="378"/>
    </row>
    <row r="1171" spans="2:38" s="9" customFormat="1">
      <c r="B1171" s="7"/>
      <c r="E1171" s="378"/>
      <c r="F1171" s="378"/>
      <c r="G1171" s="378"/>
      <c r="H1171" s="378"/>
      <c r="I1171" s="378"/>
      <c r="J1171" s="378"/>
      <c r="K1171" s="378"/>
      <c r="L1171" s="378"/>
      <c r="M1171" s="378"/>
      <c r="N1171" s="378"/>
      <c r="O1171" s="378"/>
      <c r="P1171" s="378"/>
      <c r="Q1171" s="378"/>
      <c r="R1171" s="378"/>
      <c r="S1171" s="377"/>
      <c r="T1171" s="378"/>
      <c r="U1171" s="378"/>
      <c r="V1171" s="378"/>
      <c r="W1171" s="378"/>
      <c r="X1171" s="378"/>
      <c r="Y1171" s="378"/>
      <c r="Z1171" s="378"/>
      <c r="AA1171" s="378"/>
      <c r="AB1171" s="378"/>
      <c r="AC1171" s="378"/>
      <c r="AD1171" s="378"/>
      <c r="AE1171" s="378"/>
      <c r="AF1171" s="378"/>
      <c r="AG1171" s="378"/>
      <c r="AH1171" s="378"/>
      <c r="AI1171" s="378"/>
      <c r="AJ1171" s="378"/>
      <c r="AK1171" s="378"/>
      <c r="AL1171" s="378"/>
    </row>
    <row r="1172" spans="2:38" s="9" customFormat="1">
      <c r="B1172" s="7"/>
      <c r="E1172" s="378"/>
      <c r="F1172" s="378"/>
      <c r="G1172" s="378"/>
      <c r="H1172" s="378"/>
      <c r="I1172" s="378"/>
      <c r="J1172" s="378"/>
      <c r="K1172" s="378"/>
      <c r="L1172" s="378"/>
      <c r="M1172" s="378"/>
      <c r="N1172" s="378"/>
      <c r="O1172" s="378"/>
      <c r="P1172" s="378"/>
      <c r="Q1172" s="378"/>
      <c r="R1172" s="378"/>
      <c r="S1172" s="377"/>
      <c r="T1172" s="378"/>
      <c r="U1172" s="378"/>
      <c r="V1172" s="378"/>
      <c r="W1172" s="378"/>
      <c r="X1172" s="378"/>
      <c r="Y1172" s="378"/>
      <c r="Z1172" s="378"/>
      <c r="AA1172" s="378"/>
      <c r="AB1172" s="378"/>
      <c r="AC1172" s="378"/>
      <c r="AD1172" s="378"/>
      <c r="AE1172" s="378"/>
      <c r="AF1172" s="378"/>
      <c r="AG1172" s="378"/>
      <c r="AH1172" s="378"/>
      <c r="AI1172" s="378"/>
      <c r="AJ1172" s="378"/>
      <c r="AK1172" s="378"/>
      <c r="AL1172" s="378"/>
    </row>
    <row r="1173" spans="2:38" s="9" customFormat="1">
      <c r="B1173" s="7"/>
      <c r="E1173" s="378"/>
      <c r="F1173" s="378"/>
      <c r="G1173" s="378"/>
      <c r="H1173" s="378"/>
      <c r="I1173" s="378"/>
      <c r="J1173" s="378"/>
      <c r="K1173" s="378"/>
      <c r="L1173" s="378"/>
      <c r="M1173" s="378"/>
      <c r="N1173" s="378"/>
      <c r="O1173" s="378"/>
      <c r="P1173" s="378"/>
      <c r="Q1173" s="378"/>
      <c r="R1173" s="378"/>
      <c r="S1173" s="377"/>
      <c r="T1173" s="378"/>
      <c r="U1173" s="378"/>
      <c r="V1173" s="378"/>
      <c r="W1173" s="378"/>
      <c r="X1173" s="378"/>
      <c r="Y1173" s="378"/>
      <c r="Z1173" s="378"/>
      <c r="AA1173" s="378"/>
      <c r="AB1173" s="378"/>
      <c r="AC1173" s="378"/>
      <c r="AD1173" s="378"/>
      <c r="AE1173" s="378"/>
      <c r="AF1173" s="378"/>
      <c r="AG1173" s="378"/>
      <c r="AH1173" s="378"/>
      <c r="AI1173" s="378"/>
      <c r="AJ1173" s="378"/>
      <c r="AK1173" s="378"/>
      <c r="AL1173" s="378"/>
    </row>
    <row r="1174" spans="2:38" s="9" customFormat="1">
      <c r="B1174" s="7"/>
      <c r="E1174" s="378"/>
      <c r="F1174" s="378"/>
      <c r="G1174" s="378"/>
      <c r="H1174" s="378"/>
      <c r="I1174" s="378"/>
      <c r="J1174" s="378"/>
      <c r="K1174" s="378"/>
      <c r="L1174" s="378"/>
      <c r="M1174" s="378"/>
      <c r="N1174" s="378"/>
      <c r="O1174" s="378"/>
      <c r="P1174" s="378"/>
      <c r="Q1174" s="378"/>
      <c r="R1174" s="378"/>
      <c r="S1174" s="377"/>
      <c r="T1174" s="378"/>
      <c r="U1174" s="378"/>
      <c r="V1174" s="378"/>
      <c r="W1174" s="378"/>
      <c r="X1174" s="378"/>
      <c r="Y1174" s="378"/>
      <c r="Z1174" s="378"/>
      <c r="AA1174" s="378"/>
      <c r="AB1174" s="378"/>
      <c r="AC1174" s="378"/>
      <c r="AD1174" s="378"/>
      <c r="AE1174" s="378"/>
      <c r="AF1174" s="378"/>
      <c r="AG1174" s="378"/>
      <c r="AH1174" s="378"/>
      <c r="AI1174" s="378"/>
      <c r="AJ1174" s="378"/>
      <c r="AK1174" s="378"/>
      <c r="AL1174" s="378"/>
    </row>
    <row r="1175" spans="2:38" s="9" customFormat="1">
      <c r="B1175" s="7"/>
      <c r="E1175" s="378"/>
      <c r="F1175" s="378"/>
      <c r="G1175" s="378"/>
      <c r="H1175" s="378"/>
      <c r="I1175" s="378"/>
      <c r="J1175" s="378"/>
      <c r="K1175" s="378"/>
      <c r="L1175" s="378"/>
      <c r="M1175" s="378"/>
      <c r="N1175" s="378"/>
      <c r="O1175" s="378"/>
      <c r="P1175" s="378"/>
      <c r="Q1175" s="378"/>
      <c r="R1175" s="378"/>
      <c r="S1175" s="377"/>
      <c r="T1175" s="378"/>
      <c r="U1175" s="378"/>
      <c r="V1175" s="378"/>
      <c r="W1175" s="378"/>
      <c r="X1175" s="378"/>
      <c r="Y1175" s="378"/>
      <c r="Z1175" s="378"/>
      <c r="AA1175" s="378"/>
      <c r="AB1175" s="378"/>
      <c r="AC1175" s="378"/>
      <c r="AD1175" s="378"/>
      <c r="AE1175" s="378"/>
      <c r="AF1175" s="378"/>
      <c r="AG1175" s="378"/>
      <c r="AH1175" s="378"/>
      <c r="AI1175" s="378"/>
      <c r="AJ1175" s="378"/>
      <c r="AK1175" s="378"/>
      <c r="AL1175" s="378"/>
    </row>
    <row r="1176" spans="2:38" s="9" customFormat="1">
      <c r="B1176" s="7"/>
      <c r="E1176" s="378"/>
      <c r="F1176" s="378"/>
      <c r="G1176" s="378"/>
      <c r="H1176" s="378"/>
      <c r="I1176" s="378"/>
      <c r="J1176" s="378"/>
      <c r="K1176" s="378"/>
      <c r="L1176" s="378"/>
      <c r="M1176" s="378"/>
      <c r="N1176" s="378"/>
      <c r="O1176" s="378"/>
      <c r="P1176" s="378"/>
      <c r="Q1176" s="378"/>
      <c r="R1176" s="378"/>
      <c r="S1176" s="377"/>
      <c r="T1176" s="378"/>
      <c r="U1176" s="378"/>
      <c r="V1176" s="378"/>
      <c r="W1176" s="378"/>
      <c r="X1176" s="378"/>
      <c r="Y1176" s="378"/>
      <c r="Z1176" s="378"/>
      <c r="AA1176" s="378"/>
      <c r="AB1176" s="378"/>
      <c r="AC1176" s="378"/>
      <c r="AD1176" s="378"/>
      <c r="AE1176" s="378"/>
      <c r="AF1176" s="378"/>
      <c r="AG1176" s="378"/>
      <c r="AH1176" s="378"/>
      <c r="AI1176" s="378"/>
      <c r="AJ1176" s="378"/>
      <c r="AK1176" s="378"/>
      <c r="AL1176" s="378"/>
    </row>
    <row r="1177" spans="2:38" s="9" customFormat="1">
      <c r="B1177" s="7"/>
      <c r="E1177" s="378"/>
      <c r="F1177" s="378"/>
      <c r="G1177" s="378"/>
      <c r="H1177" s="378"/>
      <c r="I1177" s="378"/>
      <c r="J1177" s="378"/>
      <c r="K1177" s="378"/>
      <c r="L1177" s="378"/>
      <c r="M1177" s="378"/>
      <c r="N1177" s="378"/>
      <c r="O1177" s="378"/>
      <c r="P1177" s="378"/>
      <c r="Q1177" s="378"/>
      <c r="R1177" s="378"/>
      <c r="S1177" s="377"/>
      <c r="T1177" s="378"/>
      <c r="U1177" s="378"/>
      <c r="V1177" s="378"/>
      <c r="W1177" s="378"/>
      <c r="X1177" s="378"/>
      <c r="Y1177" s="378"/>
      <c r="Z1177" s="378"/>
      <c r="AA1177" s="378"/>
      <c r="AB1177" s="378"/>
      <c r="AC1177" s="378"/>
      <c r="AD1177" s="378"/>
      <c r="AE1177" s="378"/>
      <c r="AF1177" s="378"/>
      <c r="AG1177" s="378"/>
      <c r="AH1177" s="378"/>
      <c r="AI1177" s="378"/>
      <c r="AJ1177" s="378"/>
      <c r="AK1177" s="378"/>
      <c r="AL1177" s="378"/>
    </row>
    <row r="1178" spans="2:38" s="9" customFormat="1">
      <c r="B1178" s="7"/>
      <c r="E1178" s="378"/>
      <c r="F1178" s="378"/>
      <c r="G1178" s="378"/>
      <c r="H1178" s="378"/>
      <c r="I1178" s="378"/>
      <c r="J1178" s="378"/>
      <c r="K1178" s="378"/>
      <c r="L1178" s="378"/>
      <c r="M1178" s="378"/>
      <c r="N1178" s="378"/>
      <c r="O1178" s="378"/>
      <c r="P1178" s="378"/>
      <c r="Q1178" s="378"/>
      <c r="R1178" s="378"/>
      <c r="S1178" s="377"/>
      <c r="T1178" s="378"/>
      <c r="U1178" s="378"/>
      <c r="V1178" s="378"/>
      <c r="W1178" s="378"/>
      <c r="X1178" s="378"/>
      <c r="Y1178" s="378"/>
      <c r="Z1178" s="378"/>
      <c r="AA1178" s="378"/>
      <c r="AB1178" s="378"/>
      <c r="AC1178" s="378"/>
      <c r="AD1178" s="378"/>
      <c r="AE1178" s="378"/>
      <c r="AF1178" s="378"/>
      <c r="AG1178" s="378"/>
      <c r="AH1178" s="378"/>
      <c r="AI1178" s="378"/>
      <c r="AJ1178" s="378"/>
      <c r="AK1178" s="378"/>
      <c r="AL1178" s="378"/>
    </row>
    <row r="1179" spans="2:38" s="9" customFormat="1">
      <c r="B1179" s="7"/>
      <c r="E1179" s="378"/>
      <c r="F1179" s="378"/>
      <c r="G1179" s="378"/>
      <c r="H1179" s="378"/>
      <c r="I1179" s="378"/>
      <c r="J1179" s="378"/>
      <c r="K1179" s="378"/>
      <c r="L1179" s="378"/>
      <c r="M1179" s="378"/>
      <c r="N1179" s="378"/>
      <c r="O1179" s="378"/>
      <c r="P1179" s="378"/>
      <c r="Q1179" s="378"/>
      <c r="R1179" s="378"/>
      <c r="S1179" s="377"/>
      <c r="T1179" s="378"/>
      <c r="U1179" s="378"/>
      <c r="V1179" s="378"/>
      <c r="W1179" s="378"/>
      <c r="X1179" s="378"/>
      <c r="Y1179" s="378"/>
      <c r="Z1179" s="378"/>
      <c r="AA1179" s="378"/>
      <c r="AB1179" s="378"/>
      <c r="AC1179" s="378"/>
      <c r="AD1179" s="378"/>
      <c r="AE1179" s="378"/>
      <c r="AF1179" s="378"/>
      <c r="AG1179" s="378"/>
      <c r="AH1179" s="378"/>
      <c r="AI1179" s="378"/>
      <c r="AJ1179" s="378"/>
      <c r="AK1179" s="378"/>
      <c r="AL1179" s="378"/>
    </row>
    <row r="1180" spans="2:38" s="9" customFormat="1">
      <c r="B1180" s="7"/>
      <c r="E1180" s="378"/>
      <c r="F1180" s="378"/>
      <c r="G1180" s="378"/>
      <c r="H1180" s="378"/>
      <c r="I1180" s="378"/>
      <c r="J1180" s="378"/>
      <c r="K1180" s="378"/>
      <c r="L1180" s="378"/>
      <c r="M1180" s="378"/>
      <c r="N1180" s="378"/>
      <c r="O1180" s="378"/>
      <c r="P1180" s="378"/>
      <c r="Q1180" s="378"/>
      <c r="R1180" s="378"/>
      <c r="S1180" s="377"/>
      <c r="T1180" s="378"/>
      <c r="U1180" s="378"/>
      <c r="V1180" s="378"/>
      <c r="W1180" s="378"/>
      <c r="X1180" s="378"/>
      <c r="Y1180" s="378"/>
      <c r="Z1180" s="378"/>
      <c r="AA1180" s="378"/>
      <c r="AB1180" s="378"/>
      <c r="AC1180" s="378"/>
      <c r="AD1180" s="378"/>
      <c r="AE1180" s="378"/>
      <c r="AF1180" s="378"/>
      <c r="AG1180" s="378"/>
      <c r="AH1180" s="378"/>
      <c r="AI1180" s="378"/>
      <c r="AJ1180" s="378"/>
      <c r="AK1180" s="378"/>
      <c r="AL1180" s="378"/>
    </row>
    <row r="1181" spans="2:38" s="9" customFormat="1">
      <c r="B1181" s="7"/>
      <c r="E1181" s="378"/>
      <c r="F1181" s="378"/>
      <c r="G1181" s="378"/>
      <c r="H1181" s="378"/>
      <c r="I1181" s="378"/>
      <c r="J1181" s="378"/>
      <c r="K1181" s="378"/>
      <c r="L1181" s="378"/>
      <c r="M1181" s="378"/>
      <c r="N1181" s="378"/>
      <c r="O1181" s="378"/>
      <c r="P1181" s="378"/>
      <c r="Q1181" s="378"/>
      <c r="R1181" s="378"/>
      <c r="S1181" s="377"/>
      <c r="T1181" s="378"/>
      <c r="U1181" s="378"/>
      <c r="V1181" s="378"/>
      <c r="W1181" s="378"/>
      <c r="X1181" s="378"/>
      <c r="Y1181" s="378"/>
      <c r="Z1181" s="378"/>
      <c r="AA1181" s="378"/>
      <c r="AB1181" s="378"/>
      <c r="AC1181" s="378"/>
      <c r="AD1181" s="378"/>
      <c r="AE1181" s="378"/>
      <c r="AF1181" s="378"/>
      <c r="AG1181" s="378"/>
      <c r="AH1181" s="378"/>
      <c r="AI1181" s="378"/>
      <c r="AJ1181" s="378"/>
      <c r="AK1181" s="378"/>
      <c r="AL1181" s="378"/>
    </row>
    <row r="1182" spans="2:38" s="9" customFormat="1">
      <c r="B1182" s="7"/>
      <c r="E1182" s="378"/>
      <c r="F1182" s="378"/>
      <c r="G1182" s="378"/>
      <c r="H1182" s="378"/>
      <c r="I1182" s="378"/>
      <c r="J1182" s="378"/>
      <c r="K1182" s="378"/>
      <c r="L1182" s="378"/>
      <c r="M1182" s="378"/>
      <c r="N1182" s="378"/>
      <c r="O1182" s="378"/>
      <c r="P1182" s="378"/>
      <c r="Q1182" s="378"/>
      <c r="R1182" s="378"/>
      <c r="S1182" s="377"/>
      <c r="T1182" s="378"/>
      <c r="U1182" s="378"/>
      <c r="V1182" s="378"/>
      <c r="W1182" s="378"/>
      <c r="X1182" s="378"/>
      <c r="Y1182" s="378"/>
      <c r="Z1182" s="378"/>
      <c r="AA1182" s="378"/>
      <c r="AB1182" s="378"/>
      <c r="AC1182" s="378"/>
      <c r="AD1182" s="378"/>
      <c r="AE1182" s="378"/>
      <c r="AF1182" s="378"/>
      <c r="AG1182" s="378"/>
      <c r="AH1182" s="378"/>
      <c r="AI1182" s="378"/>
      <c r="AJ1182" s="378"/>
      <c r="AK1182" s="378"/>
      <c r="AL1182" s="378"/>
    </row>
    <row r="1183" spans="2:38" s="9" customFormat="1">
      <c r="B1183" s="7"/>
      <c r="E1183" s="378"/>
      <c r="F1183" s="378"/>
      <c r="G1183" s="378"/>
      <c r="H1183" s="378"/>
      <c r="I1183" s="378"/>
      <c r="J1183" s="378"/>
      <c r="K1183" s="378"/>
      <c r="L1183" s="378"/>
      <c r="M1183" s="378"/>
      <c r="N1183" s="378"/>
      <c r="O1183" s="378"/>
      <c r="P1183" s="378"/>
      <c r="Q1183" s="378"/>
      <c r="R1183" s="378"/>
      <c r="S1183" s="377"/>
      <c r="T1183" s="378"/>
      <c r="U1183" s="378"/>
      <c r="V1183" s="378"/>
      <c r="W1183" s="378"/>
      <c r="X1183" s="378"/>
      <c r="Y1183" s="378"/>
      <c r="Z1183" s="378"/>
      <c r="AA1183" s="378"/>
      <c r="AB1183" s="378"/>
      <c r="AC1183" s="378"/>
      <c r="AD1183" s="378"/>
      <c r="AE1183" s="378"/>
      <c r="AF1183" s="378"/>
      <c r="AG1183" s="378"/>
      <c r="AH1183" s="378"/>
      <c r="AI1183" s="378"/>
      <c r="AJ1183" s="378"/>
      <c r="AK1183" s="378"/>
      <c r="AL1183" s="378"/>
    </row>
    <row r="1184" spans="2:38" s="9" customFormat="1">
      <c r="B1184" s="7"/>
      <c r="E1184" s="378"/>
      <c r="F1184" s="378"/>
      <c r="G1184" s="378"/>
      <c r="H1184" s="378"/>
      <c r="I1184" s="378"/>
      <c r="J1184" s="378"/>
      <c r="K1184" s="378"/>
      <c r="L1184" s="378"/>
      <c r="M1184" s="378"/>
      <c r="N1184" s="378"/>
      <c r="O1184" s="378"/>
      <c r="P1184" s="378"/>
      <c r="Q1184" s="378"/>
      <c r="R1184" s="378"/>
      <c r="S1184" s="377"/>
      <c r="T1184" s="378"/>
      <c r="U1184" s="378"/>
      <c r="V1184" s="378"/>
      <c r="W1184" s="378"/>
      <c r="X1184" s="378"/>
      <c r="Y1184" s="378"/>
      <c r="Z1184" s="378"/>
      <c r="AA1184" s="378"/>
      <c r="AB1184" s="378"/>
      <c r="AC1184" s="378"/>
      <c r="AD1184" s="378"/>
      <c r="AE1184" s="378"/>
      <c r="AF1184" s="378"/>
      <c r="AG1184" s="378"/>
      <c r="AH1184" s="378"/>
      <c r="AI1184" s="378"/>
      <c r="AJ1184" s="378"/>
      <c r="AK1184" s="378"/>
      <c r="AL1184" s="378"/>
    </row>
    <row r="1185" spans="2:38" s="9" customFormat="1">
      <c r="B1185" s="7"/>
      <c r="E1185" s="378"/>
      <c r="F1185" s="378"/>
      <c r="G1185" s="378"/>
      <c r="H1185" s="378"/>
      <c r="I1185" s="378"/>
      <c r="J1185" s="378"/>
      <c r="K1185" s="378"/>
      <c r="L1185" s="378"/>
      <c r="M1185" s="378"/>
      <c r="N1185" s="378"/>
      <c r="O1185" s="378"/>
      <c r="P1185" s="378"/>
      <c r="Q1185" s="378"/>
      <c r="R1185" s="378"/>
      <c r="S1185" s="377"/>
      <c r="T1185" s="378"/>
      <c r="U1185" s="378"/>
      <c r="V1185" s="378"/>
      <c r="W1185" s="378"/>
      <c r="X1185" s="378"/>
      <c r="Y1185" s="378"/>
      <c r="Z1185" s="378"/>
      <c r="AA1185" s="378"/>
      <c r="AB1185" s="378"/>
      <c r="AC1185" s="378"/>
      <c r="AD1185" s="378"/>
      <c r="AE1185" s="378"/>
      <c r="AF1185" s="378"/>
      <c r="AG1185" s="378"/>
      <c r="AH1185" s="378"/>
      <c r="AI1185" s="378"/>
      <c r="AJ1185" s="378"/>
      <c r="AK1185" s="378"/>
      <c r="AL1185" s="378"/>
    </row>
    <row r="1186" spans="2:38" s="9" customFormat="1">
      <c r="B1186" s="7"/>
      <c r="E1186" s="378"/>
      <c r="F1186" s="378"/>
      <c r="G1186" s="378"/>
      <c r="H1186" s="378"/>
      <c r="I1186" s="378"/>
      <c r="J1186" s="378"/>
      <c r="K1186" s="378"/>
      <c r="L1186" s="378"/>
      <c r="M1186" s="378"/>
      <c r="N1186" s="378"/>
      <c r="O1186" s="378"/>
      <c r="P1186" s="378"/>
      <c r="Q1186" s="378"/>
      <c r="R1186" s="378"/>
      <c r="S1186" s="377"/>
      <c r="T1186" s="378"/>
      <c r="U1186" s="378"/>
      <c r="V1186" s="378"/>
      <c r="W1186" s="378"/>
      <c r="X1186" s="378"/>
      <c r="Y1186" s="378"/>
      <c r="Z1186" s="378"/>
      <c r="AA1186" s="378"/>
      <c r="AB1186" s="378"/>
      <c r="AC1186" s="378"/>
      <c r="AD1186" s="378"/>
      <c r="AE1186" s="378"/>
      <c r="AF1186" s="378"/>
      <c r="AG1186" s="378"/>
      <c r="AH1186" s="378"/>
      <c r="AI1186" s="378"/>
      <c r="AJ1186" s="378"/>
      <c r="AK1186" s="378"/>
      <c r="AL1186" s="378"/>
    </row>
    <row r="1187" spans="2:38" s="9" customFormat="1">
      <c r="B1187" s="7"/>
      <c r="E1187" s="378"/>
      <c r="F1187" s="378"/>
      <c r="G1187" s="378"/>
      <c r="H1187" s="378"/>
      <c r="I1187" s="378"/>
      <c r="J1187" s="378"/>
      <c r="K1187" s="378"/>
      <c r="L1187" s="378"/>
      <c r="M1187" s="378"/>
      <c r="N1187" s="378"/>
      <c r="O1187" s="378"/>
      <c r="P1187" s="378"/>
      <c r="Q1187" s="378"/>
      <c r="R1187" s="378"/>
      <c r="S1187" s="377"/>
      <c r="T1187" s="378"/>
      <c r="U1187" s="378"/>
      <c r="V1187" s="378"/>
      <c r="W1187" s="378"/>
      <c r="X1187" s="378"/>
      <c r="Y1187" s="378"/>
      <c r="Z1187" s="378"/>
      <c r="AA1187" s="378"/>
      <c r="AB1187" s="378"/>
      <c r="AC1187" s="378"/>
      <c r="AD1187" s="378"/>
      <c r="AE1187" s="378"/>
      <c r="AF1187" s="378"/>
      <c r="AG1187" s="378"/>
      <c r="AH1187" s="378"/>
      <c r="AI1187" s="378"/>
      <c r="AJ1187" s="378"/>
      <c r="AK1187" s="378"/>
      <c r="AL1187" s="378"/>
    </row>
    <row r="1188" spans="2:38" s="9" customFormat="1">
      <c r="B1188" s="7"/>
      <c r="E1188" s="378"/>
      <c r="F1188" s="378"/>
      <c r="G1188" s="378"/>
      <c r="H1188" s="378"/>
      <c r="I1188" s="378"/>
      <c r="J1188" s="378"/>
      <c r="K1188" s="378"/>
      <c r="L1188" s="378"/>
      <c r="M1188" s="378"/>
      <c r="N1188" s="378"/>
      <c r="O1188" s="378"/>
      <c r="P1188" s="378"/>
      <c r="Q1188" s="378"/>
      <c r="R1188" s="378"/>
      <c r="S1188" s="377"/>
      <c r="T1188" s="378"/>
      <c r="U1188" s="378"/>
      <c r="V1188" s="378"/>
      <c r="W1188" s="378"/>
      <c r="X1188" s="378"/>
      <c r="Y1188" s="378"/>
      <c r="Z1188" s="378"/>
      <c r="AA1188" s="378"/>
      <c r="AB1188" s="378"/>
      <c r="AC1188" s="378"/>
      <c r="AD1188" s="378"/>
      <c r="AE1188" s="378"/>
      <c r="AF1188" s="378"/>
      <c r="AG1188" s="378"/>
      <c r="AH1188" s="378"/>
      <c r="AI1188" s="378"/>
      <c r="AJ1188" s="378"/>
      <c r="AK1188" s="378"/>
      <c r="AL1188" s="378"/>
    </row>
    <row r="1189" spans="2:38" s="9" customFormat="1">
      <c r="B1189" s="7"/>
      <c r="E1189" s="378"/>
      <c r="F1189" s="378"/>
      <c r="G1189" s="378"/>
      <c r="H1189" s="378"/>
      <c r="I1189" s="378"/>
      <c r="J1189" s="378"/>
      <c r="K1189" s="378"/>
      <c r="L1189" s="378"/>
      <c r="M1189" s="378"/>
      <c r="N1189" s="378"/>
      <c r="O1189" s="378"/>
      <c r="P1189" s="378"/>
      <c r="Q1189" s="378"/>
      <c r="R1189" s="378"/>
      <c r="S1189" s="377"/>
      <c r="T1189" s="378"/>
      <c r="U1189" s="378"/>
      <c r="V1189" s="378"/>
      <c r="W1189" s="378"/>
      <c r="X1189" s="378"/>
      <c r="Y1189" s="378"/>
      <c r="Z1189" s="378"/>
      <c r="AA1189" s="378"/>
      <c r="AB1189" s="378"/>
      <c r="AC1189" s="378"/>
      <c r="AD1189" s="378"/>
      <c r="AE1189" s="378"/>
      <c r="AF1189" s="378"/>
      <c r="AG1189" s="378"/>
      <c r="AH1189" s="378"/>
      <c r="AI1189" s="378"/>
      <c r="AJ1189" s="378"/>
      <c r="AK1189" s="378"/>
      <c r="AL1189" s="378"/>
    </row>
    <row r="1190" spans="2:38" s="9" customFormat="1">
      <c r="B1190" s="7"/>
      <c r="E1190" s="378"/>
      <c r="F1190" s="378"/>
      <c r="G1190" s="378"/>
      <c r="H1190" s="378"/>
      <c r="I1190" s="378"/>
      <c r="J1190" s="378"/>
      <c r="K1190" s="378"/>
      <c r="L1190" s="378"/>
      <c r="M1190" s="378"/>
      <c r="N1190" s="378"/>
      <c r="O1190" s="378"/>
      <c r="P1190" s="378"/>
      <c r="Q1190" s="378"/>
      <c r="R1190" s="378"/>
      <c r="S1190" s="377"/>
      <c r="T1190" s="378"/>
      <c r="U1190" s="378"/>
      <c r="V1190" s="378"/>
      <c r="W1190" s="378"/>
      <c r="X1190" s="378"/>
      <c r="Y1190" s="378"/>
      <c r="Z1190" s="378"/>
      <c r="AA1190" s="378"/>
      <c r="AB1190" s="378"/>
      <c r="AC1190" s="378"/>
      <c r="AD1190" s="378"/>
      <c r="AE1190" s="378"/>
      <c r="AF1190" s="378"/>
      <c r="AG1190" s="378"/>
      <c r="AH1190" s="378"/>
      <c r="AI1190" s="378"/>
      <c r="AJ1190" s="378"/>
      <c r="AK1190" s="378"/>
      <c r="AL1190" s="378"/>
    </row>
    <row r="1191" spans="2:38" s="9" customFormat="1">
      <c r="B1191" s="7"/>
      <c r="E1191" s="378"/>
      <c r="F1191" s="378"/>
      <c r="G1191" s="378"/>
      <c r="H1191" s="378"/>
      <c r="I1191" s="378"/>
      <c r="J1191" s="378"/>
      <c r="K1191" s="378"/>
      <c r="L1191" s="378"/>
      <c r="M1191" s="378"/>
      <c r="N1191" s="378"/>
      <c r="O1191" s="378"/>
      <c r="P1191" s="378"/>
      <c r="Q1191" s="378"/>
      <c r="R1191" s="378"/>
      <c r="S1191" s="377"/>
      <c r="T1191" s="378"/>
      <c r="U1191" s="378"/>
      <c r="V1191" s="378"/>
      <c r="W1191" s="378"/>
      <c r="X1191" s="378"/>
      <c r="Y1191" s="378"/>
      <c r="Z1191" s="378"/>
      <c r="AA1191" s="378"/>
      <c r="AB1191" s="378"/>
      <c r="AC1191" s="378"/>
      <c r="AD1191" s="378"/>
      <c r="AE1191" s="378"/>
      <c r="AF1191" s="378"/>
      <c r="AG1191" s="378"/>
      <c r="AH1191" s="378"/>
      <c r="AI1191" s="378"/>
      <c r="AJ1191" s="378"/>
      <c r="AK1191" s="378"/>
      <c r="AL1191" s="378"/>
    </row>
    <row r="1192" spans="2:38" s="9" customFormat="1">
      <c r="B1192" s="7"/>
      <c r="E1192" s="378"/>
      <c r="F1192" s="378"/>
      <c r="G1192" s="378"/>
      <c r="H1192" s="378"/>
      <c r="I1192" s="378"/>
      <c r="J1192" s="378"/>
      <c r="K1192" s="378"/>
      <c r="L1192" s="378"/>
      <c r="M1192" s="378"/>
      <c r="N1192" s="378"/>
      <c r="O1192" s="378"/>
      <c r="P1192" s="378"/>
      <c r="Q1192" s="378"/>
      <c r="R1192" s="378"/>
      <c r="S1192" s="377"/>
      <c r="T1192" s="378"/>
      <c r="U1192" s="378"/>
      <c r="V1192" s="378"/>
      <c r="W1192" s="378"/>
      <c r="X1192" s="378"/>
      <c r="Y1192" s="378"/>
      <c r="Z1192" s="378"/>
      <c r="AA1192" s="378"/>
      <c r="AB1192" s="378"/>
      <c r="AC1192" s="378"/>
      <c r="AD1192" s="378"/>
      <c r="AE1192" s="378"/>
      <c r="AF1192" s="378"/>
      <c r="AG1192" s="378"/>
      <c r="AH1192" s="378"/>
      <c r="AI1192" s="378"/>
      <c r="AJ1192" s="378"/>
      <c r="AK1192" s="378"/>
      <c r="AL1192" s="378"/>
    </row>
    <row r="1193" spans="2:38" s="9" customFormat="1">
      <c r="B1193" s="7"/>
      <c r="E1193" s="378"/>
      <c r="F1193" s="378"/>
      <c r="G1193" s="378"/>
      <c r="H1193" s="378"/>
      <c r="I1193" s="378"/>
      <c r="J1193" s="378"/>
      <c r="K1193" s="378"/>
      <c r="L1193" s="378"/>
      <c r="M1193" s="378"/>
      <c r="N1193" s="378"/>
      <c r="O1193" s="378"/>
      <c r="P1193" s="378"/>
      <c r="Q1193" s="378"/>
      <c r="R1193" s="378"/>
      <c r="S1193" s="377"/>
      <c r="T1193" s="378"/>
      <c r="U1193" s="378"/>
      <c r="V1193" s="378"/>
      <c r="W1193" s="378"/>
      <c r="X1193" s="378"/>
      <c r="Y1193" s="378"/>
      <c r="Z1193" s="378"/>
      <c r="AA1193" s="378"/>
      <c r="AB1193" s="378"/>
      <c r="AC1193" s="378"/>
      <c r="AD1193" s="378"/>
      <c r="AE1193" s="378"/>
      <c r="AF1193" s="378"/>
      <c r="AG1193" s="378"/>
      <c r="AH1193" s="378"/>
      <c r="AI1193" s="378"/>
      <c r="AJ1193" s="378"/>
      <c r="AK1193" s="378"/>
      <c r="AL1193" s="378"/>
    </row>
    <row r="1194" spans="2:38" s="9" customFormat="1">
      <c r="B1194" s="7"/>
      <c r="E1194" s="378"/>
      <c r="F1194" s="378"/>
      <c r="G1194" s="378"/>
      <c r="H1194" s="378"/>
      <c r="I1194" s="378"/>
      <c r="J1194" s="378"/>
      <c r="K1194" s="378"/>
      <c r="L1194" s="378"/>
      <c r="M1194" s="378"/>
      <c r="N1194" s="378"/>
      <c r="O1194" s="378"/>
      <c r="P1194" s="378"/>
      <c r="Q1194" s="378"/>
      <c r="R1194" s="378"/>
      <c r="S1194" s="377"/>
      <c r="T1194" s="378"/>
      <c r="U1194" s="378"/>
      <c r="V1194" s="378"/>
      <c r="W1194" s="378"/>
      <c r="X1194" s="378"/>
      <c r="Y1194" s="378"/>
      <c r="Z1194" s="378"/>
      <c r="AA1194" s="378"/>
      <c r="AB1194" s="378"/>
      <c r="AC1194" s="378"/>
      <c r="AD1194" s="378"/>
      <c r="AE1194" s="378"/>
      <c r="AF1194" s="378"/>
      <c r="AG1194" s="378"/>
      <c r="AH1194" s="378"/>
      <c r="AI1194" s="378"/>
      <c r="AJ1194" s="378"/>
      <c r="AK1194" s="378"/>
      <c r="AL1194" s="378"/>
    </row>
    <row r="1195" spans="2:38" s="9" customFormat="1">
      <c r="B1195" s="7"/>
      <c r="E1195" s="378"/>
      <c r="F1195" s="378"/>
      <c r="G1195" s="378"/>
      <c r="H1195" s="378"/>
      <c r="I1195" s="378"/>
      <c r="J1195" s="378"/>
      <c r="K1195" s="378"/>
      <c r="L1195" s="378"/>
      <c r="M1195" s="378"/>
      <c r="N1195" s="378"/>
      <c r="O1195" s="378"/>
      <c r="P1195" s="378"/>
      <c r="Q1195" s="378"/>
      <c r="R1195" s="378"/>
      <c r="S1195" s="377"/>
      <c r="T1195" s="378"/>
      <c r="U1195" s="378"/>
      <c r="V1195" s="378"/>
      <c r="W1195" s="378"/>
      <c r="X1195" s="378"/>
      <c r="Y1195" s="378"/>
      <c r="Z1195" s="378"/>
      <c r="AA1195" s="378"/>
      <c r="AB1195" s="378"/>
      <c r="AC1195" s="378"/>
      <c r="AD1195" s="378"/>
      <c r="AE1195" s="378"/>
      <c r="AF1195" s="378"/>
      <c r="AG1195" s="378"/>
      <c r="AH1195" s="378"/>
      <c r="AI1195" s="378"/>
      <c r="AJ1195" s="378"/>
      <c r="AK1195" s="378"/>
      <c r="AL1195" s="378"/>
    </row>
    <row r="1196" spans="2:38" s="9" customFormat="1">
      <c r="B1196" s="7"/>
      <c r="E1196" s="378"/>
      <c r="F1196" s="378"/>
      <c r="G1196" s="378"/>
      <c r="H1196" s="378"/>
      <c r="I1196" s="378"/>
      <c r="J1196" s="378"/>
      <c r="K1196" s="378"/>
      <c r="L1196" s="378"/>
      <c r="M1196" s="378"/>
      <c r="N1196" s="378"/>
      <c r="O1196" s="378"/>
      <c r="P1196" s="378"/>
      <c r="Q1196" s="378"/>
      <c r="R1196" s="378"/>
      <c r="S1196" s="377"/>
      <c r="T1196" s="378"/>
      <c r="U1196" s="378"/>
      <c r="V1196" s="378"/>
      <c r="W1196" s="378"/>
      <c r="X1196" s="378"/>
      <c r="Y1196" s="378"/>
      <c r="Z1196" s="378"/>
      <c r="AA1196" s="378"/>
      <c r="AB1196" s="378"/>
      <c r="AC1196" s="378"/>
      <c r="AD1196" s="378"/>
      <c r="AE1196" s="378"/>
      <c r="AF1196" s="378"/>
      <c r="AG1196" s="378"/>
      <c r="AH1196" s="378"/>
      <c r="AI1196" s="378"/>
      <c r="AJ1196" s="378"/>
      <c r="AK1196" s="378"/>
      <c r="AL1196" s="378"/>
    </row>
    <row r="1197" spans="2:38" s="9" customFormat="1">
      <c r="B1197" s="7"/>
      <c r="E1197" s="378"/>
      <c r="F1197" s="378"/>
      <c r="G1197" s="378"/>
      <c r="H1197" s="378"/>
      <c r="I1197" s="378"/>
      <c r="J1197" s="378"/>
      <c r="K1197" s="378"/>
      <c r="L1197" s="378"/>
      <c r="M1197" s="378"/>
      <c r="N1197" s="378"/>
      <c r="O1197" s="378"/>
      <c r="P1197" s="378"/>
      <c r="Q1197" s="378"/>
      <c r="R1197" s="378"/>
      <c r="S1197" s="377"/>
      <c r="T1197" s="378"/>
      <c r="U1197" s="378"/>
      <c r="V1197" s="378"/>
      <c r="W1197" s="378"/>
      <c r="X1197" s="378"/>
      <c r="Y1197" s="378"/>
      <c r="Z1197" s="378"/>
      <c r="AA1197" s="378"/>
      <c r="AB1197" s="378"/>
      <c r="AC1197" s="378"/>
      <c r="AD1197" s="378"/>
      <c r="AE1197" s="378"/>
      <c r="AF1197" s="378"/>
      <c r="AG1197" s="378"/>
      <c r="AH1197" s="378"/>
      <c r="AI1197" s="378"/>
      <c r="AJ1197" s="378"/>
      <c r="AK1197" s="378"/>
      <c r="AL1197" s="378"/>
    </row>
    <row r="1198" spans="2:38" s="9" customFormat="1">
      <c r="B1198" s="7"/>
      <c r="E1198" s="378"/>
      <c r="F1198" s="378"/>
      <c r="G1198" s="378"/>
      <c r="H1198" s="378"/>
      <c r="I1198" s="378"/>
      <c r="J1198" s="378"/>
      <c r="K1198" s="378"/>
      <c r="L1198" s="378"/>
      <c r="M1198" s="378"/>
      <c r="N1198" s="378"/>
      <c r="O1198" s="378"/>
      <c r="P1198" s="378"/>
      <c r="Q1198" s="378"/>
      <c r="R1198" s="378"/>
      <c r="S1198" s="377"/>
      <c r="T1198" s="378"/>
      <c r="U1198" s="378"/>
      <c r="V1198" s="378"/>
      <c r="W1198" s="378"/>
      <c r="X1198" s="378"/>
      <c r="Y1198" s="378"/>
      <c r="Z1198" s="378"/>
      <c r="AA1198" s="378"/>
      <c r="AB1198" s="378"/>
      <c r="AC1198" s="378"/>
      <c r="AD1198" s="378"/>
      <c r="AE1198" s="378"/>
      <c r="AF1198" s="378"/>
      <c r="AG1198" s="378"/>
      <c r="AH1198" s="378"/>
      <c r="AI1198" s="378"/>
      <c r="AJ1198" s="378"/>
      <c r="AK1198" s="378"/>
      <c r="AL1198" s="378"/>
    </row>
    <row r="1199" spans="2:38" s="9" customFormat="1">
      <c r="B1199" s="7"/>
      <c r="E1199" s="378"/>
      <c r="F1199" s="378"/>
      <c r="G1199" s="378"/>
      <c r="H1199" s="378"/>
      <c r="I1199" s="378"/>
      <c r="J1199" s="378"/>
      <c r="K1199" s="378"/>
      <c r="L1199" s="378"/>
      <c r="M1199" s="378"/>
      <c r="N1199" s="378"/>
      <c r="O1199" s="378"/>
      <c r="P1199" s="378"/>
      <c r="Q1199" s="378"/>
      <c r="R1199" s="378"/>
      <c r="S1199" s="377"/>
      <c r="T1199" s="378"/>
      <c r="U1199" s="378"/>
      <c r="V1199" s="378"/>
      <c r="W1199" s="378"/>
      <c r="X1199" s="378"/>
      <c r="Y1199" s="378"/>
      <c r="Z1199" s="378"/>
      <c r="AA1199" s="378"/>
      <c r="AB1199" s="378"/>
      <c r="AC1199" s="378"/>
      <c r="AD1199" s="378"/>
      <c r="AE1199" s="378"/>
      <c r="AF1199" s="378"/>
      <c r="AG1199" s="378"/>
      <c r="AH1199" s="378"/>
      <c r="AI1199" s="378"/>
      <c r="AJ1199" s="378"/>
      <c r="AK1199" s="378"/>
      <c r="AL1199" s="378"/>
    </row>
    <row r="1200" spans="2:38" s="9" customFormat="1">
      <c r="B1200" s="7"/>
      <c r="E1200" s="378"/>
      <c r="F1200" s="378"/>
      <c r="G1200" s="378"/>
      <c r="H1200" s="378"/>
      <c r="I1200" s="378"/>
      <c r="J1200" s="378"/>
      <c r="K1200" s="378"/>
      <c r="L1200" s="378"/>
      <c r="M1200" s="378"/>
      <c r="N1200" s="378"/>
      <c r="O1200" s="378"/>
      <c r="P1200" s="378"/>
      <c r="Q1200" s="378"/>
      <c r="R1200" s="378"/>
      <c r="S1200" s="377"/>
      <c r="T1200" s="378"/>
      <c r="U1200" s="378"/>
      <c r="V1200" s="378"/>
      <c r="W1200" s="378"/>
      <c r="X1200" s="378"/>
      <c r="Y1200" s="378"/>
      <c r="Z1200" s="378"/>
      <c r="AA1200" s="378"/>
      <c r="AB1200" s="378"/>
      <c r="AC1200" s="378"/>
      <c r="AD1200" s="378"/>
      <c r="AE1200" s="378"/>
      <c r="AF1200" s="378"/>
      <c r="AG1200" s="378"/>
      <c r="AH1200" s="378"/>
      <c r="AI1200" s="378"/>
      <c r="AJ1200" s="378"/>
      <c r="AK1200" s="378"/>
      <c r="AL1200" s="378"/>
    </row>
    <row r="1201" spans="2:38" s="9" customFormat="1">
      <c r="B1201" s="7"/>
      <c r="E1201" s="378"/>
      <c r="F1201" s="378"/>
      <c r="G1201" s="378"/>
      <c r="H1201" s="378"/>
      <c r="I1201" s="378"/>
      <c r="J1201" s="378"/>
      <c r="K1201" s="378"/>
      <c r="L1201" s="378"/>
      <c r="M1201" s="378"/>
      <c r="N1201" s="378"/>
      <c r="O1201" s="378"/>
      <c r="P1201" s="378"/>
      <c r="Q1201" s="378"/>
      <c r="R1201" s="378"/>
      <c r="S1201" s="377"/>
      <c r="T1201" s="378"/>
      <c r="U1201" s="378"/>
      <c r="V1201" s="378"/>
      <c r="W1201" s="378"/>
      <c r="X1201" s="378"/>
      <c r="Y1201" s="378"/>
      <c r="Z1201" s="378"/>
      <c r="AA1201" s="378"/>
      <c r="AB1201" s="378"/>
      <c r="AC1201" s="378"/>
      <c r="AD1201" s="378"/>
      <c r="AE1201" s="378"/>
      <c r="AF1201" s="378"/>
      <c r="AG1201" s="378"/>
      <c r="AH1201" s="378"/>
      <c r="AI1201" s="378"/>
      <c r="AJ1201" s="378"/>
      <c r="AK1201" s="378"/>
      <c r="AL1201" s="378"/>
    </row>
    <row r="1202" spans="2:38" s="9" customFormat="1">
      <c r="B1202" s="7"/>
      <c r="E1202" s="378"/>
      <c r="F1202" s="378"/>
      <c r="G1202" s="378"/>
      <c r="H1202" s="378"/>
      <c r="I1202" s="378"/>
      <c r="J1202" s="378"/>
      <c r="K1202" s="378"/>
      <c r="L1202" s="378"/>
      <c r="M1202" s="378"/>
      <c r="N1202" s="378"/>
      <c r="O1202" s="378"/>
      <c r="P1202" s="378"/>
      <c r="Q1202" s="378"/>
      <c r="R1202" s="378"/>
      <c r="S1202" s="377"/>
      <c r="T1202" s="378"/>
      <c r="U1202" s="378"/>
      <c r="V1202" s="378"/>
      <c r="W1202" s="378"/>
      <c r="X1202" s="378"/>
      <c r="Y1202" s="378"/>
      <c r="Z1202" s="378"/>
      <c r="AA1202" s="378"/>
      <c r="AB1202" s="378"/>
      <c r="AC1202" s="378"/>
      <c r="AD1202" s="378"/>
      <c r="AE1202" s="378"/>
      <c r="AF1202" s="378"/>
      <c r="AG1202" s="378"/>
      <c r="AH1202" s="378"/>
      <c r="AI1202" s="378"/>
      <c r="AJ1202" s="378"/>
      <c r="AK1202" s="378"/>
      <c r="AL1202" s="378"/>
    </row>
    <row r="1203" spans="2:38" s="9" customFormat="1">
      <c r="B1203" s="7"/>
      <c r="E1203" s="378"/>
      <c r="F1203" s="378"/>
      <c r="G1203" s="378"/>
      <c r="H1203" s="378"/>
      <c r="I1203" s="378"/>
      <c r="J1203" s="378"/>
      <c r="K1203" s="378"/>
      <c r="L1203" s="378"/>
      <c r="M1203" s="378"/>
      <c r="N1203" s="378"/>
      <c r="O1203" s="378"/>
      <c r="P1203" s="378"/>
      <c r="Q1203" s="378"/>
      <c r="R1203" s="378"/>
      <c r="S1203" s="377"/>
      <c r="T1203" s="378"/>
      <c r="U1203" s="378"/>
      <c r="V1203" s="378"/>
      <c r="W1203" s="378"/>
      <c r="X1203" s="378"/>
      <c r="Y1203" s="378"/>
      <c r="Z1203" s="378"/>
      <c r="AA1203" s="378"/>
      <c r="AB1203" s="378"/>
      <c r="AC1203" s="378"/>
      <c r="AD1203" s="378"/>
      <c r="AE1203" s="378"/>
      <c r="AF1203" s="378"/>
      <c r="AG1203" s="378"/>
      <c r="AH1203" s="378"/>
      <c r="AI1203" s="378"/>
      <c r="AJ1203" s="378"/>
      <c r="AK1203" s="378"/>
      <c r="AL1203" s="378"/>
    </row>
    <row r="1204" spans="2:38" s="9" customFormat="1">
      <c r="B1204" s="7"/>
      <c r="E1204" s="378"/>
      <c r="F1204" s="378"/>
      <c r="G1204" s="378"/>
      <c r="H1204" s="378"/>
      <c r="I1204" s="378"/>
      <c r="J1204" s="378"/>
      <c r="K1204" s="378"/>
      <c r="L1204" s="378"/>
      <c r="M1204" s="378"/>
      <c r="N1204" s="378"/>
      <c r="O1204" s="378"/>
      <c r="P1204" s="378"/>
      <c r="Q1204" s="378"/>
      <c r="R1204" s="378"/>
      <c r="S1204" s="377"/>
      <c r="T1204" s="378"/>
      <c r="U1204" s="378"/>
      <c r="V1204" s="378"/>
      <c r="W1204" s="378"/>
      <c r="X1204" s="378"/>
      <c r="Y1204" s="378"/>
      <c r="Z1204" s="378"/>
      <c r="AA1204" s="378"/>
      <c r="AB1204" s="378"/>
      <c r="AC1204" s="378"/>
      <c r="AD1204" s="378"/>
      <c r="AE1204" s="378"/>
      <c r="AF1204" s="378"/>
      <c r="AG1204" s="378"/>
      <c r="AH1204" s="378"/>
      <c r="AI1204" s="378"/>
      <c r="AJ1204" s="378"/>
      <c r="AK1204" s="378"/>
      <c r="AL1204" s="378"/>
    </row>
    <row r="1205" spans="2:38" s="9" customFormat="1">
      <c r="B1205" s="7"/>
      <c r="E1205" s="378"/>
      <c r="F1205" s="378"/>
      <c r="G1205" s="378"/>
      <c r="H1205" s="378"/>
      <c r="I1205" s="378"/>
      <c r="J1205" s="378"/>
      <c r="K1205" s="378"/>
      <c r="L1205" s="378"/>
      <c r="M1205" s="378"/>
      <c r="N1205" s="378"/>
      <c r="O1205" s="378"/>
      <c r="P1205" s="378"/>
      <c r="Q1205" s="378"/>
      <c r="R1205" s="378"/>
      <c r="S1205" s="377"/>
      <c r="T1205" s="378"/>
      <c r="U1205" s="378"/>
      <c r="V1205" s="378"/>
      <c r="W1205" s="378"/>
      <c r="X1205" s="378"/>
      <c r="Y1205" s="378"/>
      <c r="Z1205" s="378"/>
      <c r="AA1205" s="378"/>
      <c r="AB1205" s="378"/>
      <c r="AC1205" s="378"/>
      <c r="AD1205" s="378"/>
      <c r="AE1205" s="378"/>
      <c r="AF1205" s="378"/>
      <c r="AG1205" s="378"/>
      <c r="AH1205" s="378"/>
      <c r="AI1205" s="378"/>
      <c r="AJ1205" s="378"/>
      <c r="AK1205" s="378"/>
      <c r="AL1205" s="378"/>
    </row>
    <row r="1206" spans="2:38" s="9" customFormat="1">
      <c r="B1206" s="7"/>
      <c r="E1206" s="378"/>
      <c r="F1206" s="378"/>
      <c r="G1206" s="378"/>
      <c r="H1206" s="378"/>
      <c r="I1206" s="378"/>
      <c r="J1206" s="378"/>
      <c r="K1206" s="378"/>
      <c r="L1206" s="378"/>
      <c r="M1206" s="378"/>
      <c r="N1206" s="378"/>
      <c r="O1206" s="378"/>
      <c r="P1206" s="378"/>
      <c r="Q1206" s="378"/>
      <c r="R1206" s="378"/>
      <c r="S1206" s="377"/>
      <c r="T1206" s="378"/>
      <c r="U1206" s="378"/>
      <c r="V1206" s="378"/>
      <c r="W1206" s="378"/>
      <c r="X1206" s="378"/>
      <c r="Y1206" s="378"/>
      <c r="Z1206" s="378"/>
      <c r="AA1206" s="378"/>
      <c r="AB1206" s="378"/>
      <c r="AC1206" s="378"/>
      <c r="AD1206" s="378"/>
      <c r="AE1206" s="378"/>
      <c r="AF1206" s="378"/>
      <c r="AG1206" s="378"/>
      <c r="AH1206" s="378"/>
      <c r="AI1206" s="378"/>
      <c r="AJ1206" s="378"/>
      <c r="AK1206" s="378"/>
      <c r="AL1206" s="378"/>
    </row>
    <row r="1207" spans="2:38" s="9" customFormat="1">
      <c r="B1207" s="7"/>
      <c r="E1207" s="378"/>
      <c r="F1207" s="378"/>
      <c r="G1207" s="378"/>
      <c r="H1207" s="378"/>
      <c r="I1207" s="378"/>
      <c r="J1207" s="378"/>
      <c r="K1207" s="378"/>
      <c r="L1207" s="378"/>
      <c r="M1207" s="378"/>
      <c r="N1207" s="378"/>
      <c r="O1207" s="378"/>
      <c r="P1207" s="378"/>
      <c r="Q1207" s="378"/>
      <c r="R1207" s="378"/>
      <c r="S1207" s="377"/>
      <c r="T1207" s="378"/>
      <c r="U1207" s="378"/>
      <c r="V1207" s="378"/>
      <c r="W1207" s="378"/>
      <c r="X1207" s="378"/>
      <c r="Y1207" s="378"/>
      <c r="Z1207" s="378"/>
      <c r="AA1207" s="378"/>
      <c r="AB1207" s="378"/>
      <c r="AC1207" s="378"/>
      <c r="AD1207" s="378"/>
      <c r="AE1207" s="378"/>
      <c r="AF1207" s="378"/>
      <c r="AG1207" s="378"/>
      <c r="AH1207" s="378"/>
      <c r="AI1207" s="378"/>
      <c r="AJ1207" s="378"/>
      <c r="AK1207" s="378"/>
      <c r="AL1207" s="378"/>
    </row>
    <row r="1208" spans="2:38" s="9" customFormat="1">
      <c r="B1208" s="7"/>
      <c r="E1208" s="378"/>
      <c r="F1208" s="378"/>
      <c r="G1208" s="378"/>
      <c r="H1208" s="378"/>
      <c r="I1208" s="378"/>
      <c r="J1208" s="378"/>
      <c r="K1208" s="378"/>
      <c r="L1208" s="378"/>
      <c r="M1208" s="378"/>
      <c r="N1208" s="378"/>
      <c r="O1208" s="378"/>
      <c r="P1208" s="378"/>
      <c r="Q1208" s="378"/>
      <c r="R1208" s="378"/>
      <c r="S1208" s="377"/>
      <c r="T1208" s="378"/>
      <c r="U1208" s="378"/>
      <c r="V1208" s="378"/>
      <c r="W1208" s="378"/>
      <c r="X1208" s="378"/>
      <c r="Y1208" s="378"/>
      <c r="Z1208" s="378"/>
      <c r="AA1208" s="378"/>
      <c r="AB1208" s="378"/>
      <c r="AC1208" s="378"/>
      <c r="AD1208" s="378"/>
      <c r="AE1208" s="378"/>
      <c r="AF1208" s="378"/>
      <c r="AG1208" s="378"/>
      <c r="AH1208" s="378"/>
      <c r="AI1208" s="378"/>
      <c r="AJ1208" s="378"/>
      <c r="AK1208" s="378"/>
      <c r="AL1208" s="378"/>
    </row>
    <row r="1209" spans="2:38" s="9" customFormat="1">
      <c r="B1209" s="7"/>
      <c r="E1209" s="378"/>
      <c r="F1209" s="378"/>
      <c r="G1209" s="378"/>
      <c r="H1209" s="378"/>
      <c r="I1209" s="378"/>
      <c r="J1209" s="378"/>
      <c r="K1209" s="378"/>
      <c r="L1209" s="378"/>
      <c r="M1209" s="378"/>
      <c r="N1209" s="378"/>
      <c r="O1209" s="378"/>
      <c r="P1209" s="378"/>
      <c r="Q1209" s="378"/>
      <c r="R1209" s="378"/>
      <c r="S1209" s="377"/>
      <c r="T1209" s="378"/>
      <c r="U1209" s="378"/>
      <c r="V1209" s="378"/>
      <c r="W1209" s="378"/>
      <c r="X1209" s="378"/>
      <c r="Y1209" s="378"/>
      <c r="Z1209" s="378"/>
      <c r="AA1209" s="378"/>
      <c r="AB1209" s="378"/>
      <c r="AC1209" s="378"/>
      <c r="AD1209" s="378"/>
      <c r="AE1209" s="378"/>
      <c r="AF1209" s="378"/>
      <c r="AG1209" s="378"/>
      <c r="AH1209" s="378"/>
      <c r="AI1209" s="378"/>
      <c r="AJ1209" s="378"/>
      <c r="AK1209" s="378"/>
      <c r="AL1209" s="378"/>
    </row>
    <row r="1210" spans="2:38" s="9" customFormat="1">
      <c r="B1210" s="7"/>
      <c r="E1210" s="378"/>
      <c r="F1210" s="378"/>
      <c r="G1210" s="378"/>
      <c r="H1210" s="378"/>
      <c r="I1210" s="378"/>
      <c r="J1210" s="378"/>
      <c r="K1210" s="378"/>
      <c r="L1210" s="378"/>
      <c r="M1210" s="378"/>
      <c r="N1210" s="378"/>
      <c r="O1210" s="378"/>
      <c r="P1210" s="378"/>
      <c r="Q1210" s="378"/>
      <c r="R1210" s="378"/>
      <c r="S1210" s="377"/>
      <c r="T1210" s="378"/>
      <c r="U1210" s="378"/>
      <c r="V1210" s="378"/>
      <c r="W1210" s="378"/>
      <c r="X1210" s="378"/>
      <c r="Y1210" s="378"/>
      <c r="Z1210" s="378"/>
      <c r="AA1210" s="378"/>
      <c r="AB1210" s="378"/>
      <c r="AC1210" s="378"/>
      <c r="AD1210" s="378"/>
      <c r="AE1210" s="378"/>
      <c r="AF1210" s="378"/>
      <c r="AG1210" s="378"/>
      <c r="AH1210" s="378"/>
      <c r="AI1210" s="378"/>
      <c r="AJ1210" s="378"/>
      <c r="AK1210" s="378"/>
      <c r="AL1210" s="378"/>
    </row>
    <row r="1211" spans="2:38" s="9" customFormat="1">
      <c r="B1211" s="7"/>
      <c r="E1211" s="378"/>
      <c r="F1211" s="378"/>
      <c r="G1211" s="378"/>
      <c r="H1211" s="378"/>
      <c r="I1211" s="378"/>
      <c r="J1211" s="378"/>
      <c r="K1211" s="378"/>
      <c r="L1211" s="378"/>
      <c r="M1211" s="378"/>
      <c r="N1211" s="378"/>
      <c r="O1211" s="378"/>
      <c r="P1211" s="378"/>
      <c r="Q1211" s="378"/>
      <c r="R1211" s="378"/>
      <c r="S1211" s="377"/>
      <c r="T1211" s="378"/>
      <c r="U1211" s="378"/>
      <c r="V1211" s="378"/>
      <c r="W1211" s="378"/>
      <c r="X1211" s="378"/>
      <c r="Y1211" s="378"/>
      <c r="Z1211" s="378"/>
      <c r="AA1211" s="378"/>
      <c r="AB1211" s="378"/>
      <c r="AC1211" s="378"/>
      <c r="AD1211" s="378"/>
      <c r="AE1211" s="378"/>
      <c r="AF1211" s="378"/>
      <c r="AG1211" s="378"/>
      <c r="AH1211" s="378"/>
      <c r="AI1211" s="378"/>
      <c r="AJ1211" s="378"/>
      <c r="AK1211" s="378"/>
      <c r="AL1211" s="378"/>
    </row>
    <row r="1212" spans="2:38" s="9" customFormat="1">
      <c r="B1212" s="7"/>
      <c r="E1212" s="378"/>
      <c r="F1212" s="378"/>
      <c r="G1212" s="378"/>
      <c r="H1212" s="378"/>
      <c r="I1212" s="378"/>
      <c r="J1212" s="378"/>
      <c r="K1212" s="378"/>
      <c r="L1212" s="378"/>
      <c r="M1212" s="378"/>
      <c r="N1212" s="378"/>
      <c r="O1212" s="378"/>
      <c r="P1212" s="378"/>
      <c r="Q1212" s="378"/>
      <c r="R1212" s="378"/>
      <c r="S1212" s="377"/>
      <c r="T1212" s="378"/>
      <c r="U1212" s="378"/>
      <c r="V1212" s="378"/>
      <c r="W1212" s="378"/>
      <c r="X1212" s="378"/>
      <c r="Y1212" s="378"/>
      <c r="Z1212" s="378"/>
      <c r="AA1212" s="378"/>
      <c r="AB1212" s="378"/>
      <c r="AC1212" s="378"/>
      <c r="AD1212" s="378"/>
      <c r="AE1212" s="378"/>
      <c r="AF1212" s="378"/>
      <c r="AG1212" s="378"/>
      <c r="AH1212" s="378"/>
      <c r="AI1212" s="378"/>
      <c r="AJ1212" s="378"/>
      <c r="AK1212" s="378"/>
      <c r="AL1212" s="378"/>
    </row>
    <row r="1213" spans="2:38" s="9" customFormat="1">
      <c r="B1213" s="7"/>
      <c r="E1213" s="378"/>
      <c r="F1213" s="378"/>
      <c r="G1213" s="378"/>
      <c r="H1213" s="378"/>
      <c r="I1213" s="378"/>
      <c r="J1213" s="378"/>
      <c r="K1213" s="378"/>
      <c r="L1213" s="378"/>
      <c r="M1213" s="378"/>
      <c r="N1213" s="378"/>
      <c r="O1213" s="378"/>
      <c r="P1213" s="378"/>
      <c r="Q1213" s="378"/>
      <c r="R1213" s="378"/>
      <c r="S1213" s="377"/>
      <c r="T1213" s="378"/>
      <c r="U1213" s="378"/>
      <c r="V1213" s="378"/>
      <c r="W1213" s="378"/>
      <c r="X1213" s="378"/>
      <c r="Y1213" s="378"/>
      <c r="Z1213" s="378"/>
      <c r="AA1213" s="378"/>
      <c r="AB1213" s="378"/>
      <c r="AC1213" s="378"/>
      <c r="AD1213" s="378"/>
      <c r="AE1213" s="378"/>
      <c r="AF1213" s="378"/>
      <c r="AG1213" s="378"/>
      <c r="AH1213" s="378"/>
      <c r="AI1213" s="378"/>
      <c r="AJ1213" s="378"/>
      <c r="AK1213" s="378"/>
      <c r="AL1213" s="378"/>
    </row>
    <row r="1214" spans="2:38" s="9" customFormat="1">
      <c r="B1214" s="7"/>
      <c r="E1214" s="378"/>
      <c r="F1214" s="378"/>
      <c r="G1214" s="378"/>
      <c r="H1214" s="378"/>
      <c r="I1214" s="378"/>
      <c r="J1214" s="378"/>
      <c r="K1214" s="378"/>
      <c r="L1214" s="378"/>
      <c r="M1214" s="378"/>
      <c r="N1214" s="378"/>
      <c r="O1214" s="378"/>
      <c r="P1214" s="378"/>
      <c r="Q1214" s="378"/>
      <c r="R1214" s="378"/>
      <c r="S1214" s="377"/>
      <c r="T1214" s="378"/>
      <c r="U1214" s="378"/>
      <c r="V1214" s="378"/>
      <c r="W1214" s="378"/>
      <c r="X1214" s="378"/>
      <c r="Y1214" s="378"/>
      <c r="Z1214" s="378"/>
      <c r="AA1214" s="378"/>
      <c r="AB1214" s="378"/>
      <c r="AC1214" s="378"/>
      <c r="AD1214" s="378"/>
      <c r="AE1214" s="378"/>
      <c r="AF1214" s="378"/>
      <c r="AG1214" s="378"/>
      <c r="AH1214" s="378"/>
      <c r="AI1214" s="378"/>
      <c r="AJ1214" s="378"/>
      <c r="AK1214" s="378"/>
      <c r="AL1214" s="378"/>
    </row>
    <row r="1215" spans="2:38" s="9" customFormat="1">
      <c r="B1215" s="7"/>
      <c r="E1215" s="378"/>
      <c r="F1215" s="378"/>
      <c r="G1215" s="378"/>
      <c r="H1215" s="378"/>
      <c r="I1215" s="378"/>
      <c r="J1215" s="378"/>
      <c r="K1215" s="378"/>
      <c r="L1215" s="378"/>
      <c r="M1215" s="378"/>
      <c r="N1215" s="378"/>
      <c r="O1215" s="378"/>
      <c r="P1215" s="378"/>
      <c r="Q1215" s="378"/>
      <c r="R1215" s="378"/>
      <c r="S1215" s="377"/>
      <c r="T1215" s="378"/>
      <c r="U1215" s="378"/>
      <c r="V1215" s="378"/>
      <c r="W1215" s="378"/>
      <c r="X1215" s="378"/>
      <c r="Y1215" s="378"/>
      <c r="Z1215" s="378"/>
      <c r="AA1215" s="378"/>
      <c r="AB1215" s="378"/>
      <c r="AC1215" s="378"/>
      <c r="AD1215" s="378"/>
      <c r="AE1215" s="378"/>
      <c r="AF1215" s="378"/>
      <c r="AG1215" s="378"/>
      <c r="AH1215" s="378"/>
      <c r="AI1215" s="378"/>
      <c r="AJ1215" s="378"/>
      <c r="AK1215" s="378"/>
      <c r="AL1215" s="378"/>
    </row>
    <row r="1216" spans="2:38" s="9" customFormat="1">
      <c r="B1216" s="7"/>
      <c r="E1216" s="378"/>
      <c r="F1216" s="378"/>
      <c r="G1216" s="378"/>
      <c r="H1216" s="378"/>
      <c r="I1216" s="378"/>
      <c r="J1216" s="378"/>
      <c r="K1216" s="378"/>
      <c r="L1216" s="378"/>
      <c r="M1216" s="378"/>
      <c r="N1216" s="378"/>
      <c r="O1216" s="378"/>
      <c r="P1216" s="378"/>
      <c r="Q1216" s="378"/>
      <c r="R1216" s="378"/>
      <c r="S1216" s="377"/>
      <c r="T1216" s="378"/>
      <c r="U1216" s="378"/>
      <c r="V1216" s="378"/>
      <c r="W1216" s="378"/>
      <c r="X1216" s="378"/>
      <c r="Y1216" s="378"/>
      <c r="Z1216" s="378"/>
      <c r="AA1216" s="378"/>
      <c r="AB1216" s="378"/>
      <c r="AC1216" s="378"/>
      <c r="AD1216" s="378"/>
      <c r="AE1216" s="378"/>
      <c r="AF1216" s="378"/>
      <c r="AG1216" s="378"/>
      <c r="AH1216" s="378"/>
      <c r="AI1216" s="378"/>
      <c r="AJ1216" s="378"/>
      <c r="AK1216" s="378"/>
      <c r="AL1216" s="378"/>
    </row>
    <row r="1217" spans="2:38" s="9" customFormat="1">
      <c r="B1217" s="7"/>
      <c r="E1217" s="378"/>
      <c r="F1217" s="378"/>
      <c r="G1217" s="378"/>
      <c r="H1217" s="378"/>
      <c r="I1217" s="378"/>
      <c r="J1217" s="378"/>
      <c r="K1217" s="378"/>
      <c r="L1217" s="378"/>
      <c r="M1217" s="378"/>
      <c r="N1217" s="378"/>
      <c r="O1217" s="378"/>
      <c r="P1217" s="378"/>
      <c r="Q1217" s="378"/>
      <c r="R1217" s="378"/>
      <c r="S1217" s="377"/>
      <c r="T1217" s="378"/>
      <c r="U1217" s="378"/>
      <c r="V1217" s="378"/>
      <c r="W1217" s="378"/>
      <c r="X1217" s="378"/>
      <c r="Y1217" s="378"/>
      <c r="Z1217" s="378"/>
      <c r="AA1217" s="378"/>
      <c r="AB1217" s="378"/>
      <c r="AC1217" s="378"/>
      <c r="AD1217" s="378"/>
      <c r="AE1217" s="378"/>
      <c r="AF1217" s="378"/>
      <c r="AG1217" s="378"/>
      <c r="AH1217" s="378"/>
      <c r="AI1217" s="378"/>
      <c r="AJ1217" s="378"/>
      <c r="AK1217" s="378"/>
      <c r="AL1217" s="378"/>
    </row>
    <row r="1218" spans="2:38" s="9" customFormat="1">
      <c r="B1218" s="7"/>
      <c r="E1218" s="378"/>
      <c r="F1218" s="378"/>
      <c r="G1218" s="378"/>
      <c r="H1218" s="378"/>
      <c r="I1218" s="378"/>
      <c r="J1218" s="378"/>
      <c r="K1218" s="378"/>
      <c r="L1218" s="378"/>
      <c r="M1218" s="378"/>
      <c r="N1218" s="378"/>
      <c r="O1218" s="378"/>
      <c r="P1218" s="378"/>
      <c r="Q1218" s="378"/>
      <c r="R1218" s="378"/>
      <c r="S1218" s="377"/>
      <c r="T1218" s="378"/>
      <c r="U1218" s="378"/>
      <c r="V1218" s="378"/>
      <c r="W1218" s="378"/>
      <c r="X1218" s="378"/>
      <c r="Y1218" s="378"/>
      <c r="Z1218" s="378"/>
      <c r="AA1218" s="378"/>
      <c r="AB1218" s="378"/>
      <c r="AC1218" s="378"/>
      <c r="AD1218" s="378"/>
      <c r="AE1218" s="378"/>
      <c r="AF1218" s="378"/>
      <c r="AG1218" s="378"/>
      <c r="AH1218" s="378"/>
      <c r="AI1218" s="378"/>
      <c r="AJ1218" s="378"/>
      <c r="AK1218" s="378"/>
      <c r="AL1218" s="378"/>
    </row>
    <row r="1219" spans="2:38" s="9" customFormat="1">
      <c r="B1219" s="7"/>
      <c r="E1219" s="378"/>
      <c r="F1219" s="378"/>
      <c r="G1219" s="378"/>
      <c r="H1219" s="378"/>
      <c r="I1219" s="378"/>
      <c r="J1219" s="378"/>
      <c r="K1219" s="378"/>
      <c r="L1219" s="378"/>
      <c r="M1219" s="378"/>
      <c r="N1219" s="378"/>
      <c r="O1219" s="378"/>
      <c r="P1219" s="378"/>
      <c r="Q1219" s="378"/>
      <c r="R1219" s="378"/>
      <c r="S1219" s="377"/>
      <c r="T1219" s="378"/>
      <c r="U1219" s="378"/>
      <c r="V1219" s="378"/>
      <c r="W1219" s="378"/>
      <c r="X1219" s="378"/>
      <c r="Y1219" s="378"/>
      <c r="Z1219" s="378"/>
      <c r="AA1219" s="378"/>
      <c r="AB1219" s="378"/>
      <c r="AC1219" s="378"/>
      <c r="AD1219" s="378"/>
      <c r="AE1219" s="378"/>
      <c r="AF1219" s="378"/>
      <c r="AG1219" s="378"/>
      <c r="AH1219" s="378"/>
      <c r="AI1219" s="378"/>
      <c r="AJ1219" s="378"/>
      <c r="AK1219" s="378"/>
      <c r="AL1219" s="378"/>
    </row>
    <row r="1220" spans="2:38" s="9" customFormat="1">
      <c r="B1220" s="7"/>
      <c r="E1220" s="378"/>
      <c r="F1220" s="378"/>
      <c r="G1220" s="378"/>
      <c r="H1220" s="378"/>
      <c r="I1220" s="378"/>
      <c r="J1220" s="378"/>
      <c r="K1220" s="378"/>
      <c r="L1220" s="378"/>
      <c r="M1220" s="378"/>
      <c r="N1220" s="378"/>
      <c r="O1220" s="378"/>
      <c r="P1220" s="378"/>
      <c r="Q1220" s="378"/>
      <c r="R1220" s="378"/>
      <c r="S1220" s="377"/>
      <c r="T1220" s="378"/>
      <c r="U1220" s="378"/>
      <c r="V1220" s="378"/>
      <c r="W1220" s="378"/>
      <c r="X1220" s="378"/>
      <c r="Y1220" s="378"/>
      <c r="Z1220" s="378"/>
      <c r="AA1220" s="378"/>
      <c r="AB1220" s="378"/>
      <c r="AC1220" s="378"/>
      <c r="AD1220" s="378"/>
      <c r="AE1220" s="378"/>
      <c r="AF1220" s="378"/>
      <c r="AG1220" s="378"/>
      <c r="AH1220" s="378"/>
      <c r="AI1220" s="378"/>
      <c r="AJ1220" s="378"/>
      <c r="AK1220" s="378"/>
      <c r="AL1220" s="378"/>
    </row>
    <row r="1221" spans="2:38" s="9" customFormat="1">
      <c r="B1221" s="7"/>
      <c r="E1221" s="378"/>
      <c r="F1221" s="378"/>
      <c r="G1221" s="378"/>
      <c r="H1221" s="378"/>
      <c r="I1221" s="378"/>
      <c r="J1221" s="378"/>
      <c r="K1221" s="378"/>
      <c r="L1221" s="378"/>
      <c r="M1221" s="378"/>
      <c r="N1221" s="378"/>
      <c r="O1221" s="378"/>
      <c r="P1221" s="378"/>
      <c r="Q1221" s="378"/>
      <c r="R1221" s="378"/>
      <c r="S1221" s="377"/>
      <c r="T1221" s="378"/>
      <c r="U1221" s="378"/>
      <c r="V1221" s="378"/>
      <c r="W1221" s="378"/>
      <c r="X1221" s="378"/>
      <c r="Y1221" s="378"/>
      <c r="Z1221" s="378"/>
      <c r="AA1221" s="378"/>
      <c r="AB1221" s="378"/>
      <c r="AC1221" s="378"/>
      <c r="AD1221" s="378"/>
      <c r="AE1221" s="378"/>
      <c r="AF1221" s="378"/>
      <c r="AG1221" s="378"/>
      <c r="AH1221" s="378"/>
      <c r="AI1221" s="378"/>
      <c r="AJ1221" s="378"/>
      <c r="AK1221" s="378"/>
      <c r="AL1221" s="378"/>
    </row>
    <row r="1222" spans="2:38" s="9" customFormat="1">
      <c r="B1222" s="7"/>
      <c r="E1222" s="378"/>
      <c r="F1222" s="378"/>
      <c r="G1222" s="378"/>
      <c r="H1222" s="378"/>
      <c r="I1222" s="378"/>
      <c r="J1222" s="378"/>
      <c r="K1222" s="378"/>
      <c r="L1222" s="378"/>
      <c r="M1222" s="378"/>
      <c r="N1222" s="378"/>
      <c r="O1222" s="378"/>
      <c r="P1222" s="378"/>
      <c r="Q1222" s="378"/>
      <c r="R1222" s="378"/>
      <c r="S1222" s="377"/>
      <c r="T1222" s="378"/>
      <c r="U1222" s="378"/>
      <c r="V1222" s="378"/>
      <c r="W1222" s="378"/>
      <c r="X1222" s="378"/>
      <c r="Y1222" s="378"/>
      <c r="Z1222" s="378"/>
      <c r="AA1222" s="378"/>
      <c r="AB1222" s="378"/>
      <c r="AC1222" s="378"/>
      <c r="AD1222" s="378"/>
      <c r="AE1222" s="378"/>
      <c r="AF1222" s="378"/>
      <c r="AG1222" s="378"/>
      <c r="AH1222" s="378"/>
      <c r="AI1222" s="378"/>
      <c r="AJ1222" s="378"/>
      <c r="AK1222" s="378"/>
      <c r="AL1222" s="378"/>
    </row>
    <row r="1223" spans="2:38" s="9" customFormat="1">
      <c r="B1223" s="7"/>
      <c r="E1223" s="378"/>
      <c r="F1223" s="378"/>
      <c r="G1223" s="378"/>
      <c r="H1223" s="378"/>
      <c r="I1223" s="378"/>
      <c r="J1223" s="378"/>
      <c r="K1223" s="378"/>
      <c r="L1223" s="378"/>
      <c r="M1223" s="378"/>
      <c r="N1223" s="378"/>
      <c r="O1223" s="378"/>
      <c r="P1223" s="378"/>
      <c r="Q1223" s="378"/>
      <c r="R1223" s="378"/>
      <c r="S1223" s="377"/>
      <c r="T1223" s="378"/>
      <c r="U1223" s="378"/>
      <c r="V1223" s="378"/>
      <c r="W1223" s="378"/>
      <c r="X1223" s="378"/>
      <c r="Y1223" s="378"/>
      <c r="Z1223" s="378"/>
      <c r="AA1223" s="378"/>
      <c r="AB1223" s="378"/>
      <c r="AC1223" s="378"/>
      <c r="AD1223" s="378"/>
      <c r="AE1223" s="378"/>
      <c r="AF1223" s="378"/>
      <c r="AG1223" s="378"/>
      <c r="AH1223" s="378"/>
      <c r="AI1223" s="378"/>
      <c r="AJ1223" s="378"/>
      <c r="AK1223" s="378"/>
      <c r="AL1223" s="378"/>
    </row>
    <row r="1224" spans="2:38" s="9" customFormat="1">
      <c r="B1224" s="7"/>
      <c r="E1224" s="378"/>
      <c r="F1224" s="378"/>
      <c r="G1224" s="378"/>
      <c r="H1224" s="378"/>
      <c r="I1224" s="378"/>
      <c r="J1224" s="378"/>
      <c r="K1224" s="378"/>
      <c r="L1224" s="378"/>
      <c r="M1224" s="378"/>
      <c r="N1224" s="378"/>
      <c r="O1224" s="378"/>
      <c r="P1224" s="378"/>
      <c r="Q1224" s="378"/>
      <c r="R1224" s="378"/>
      <c r="S1224" s="377"/>
      <c r="T1224" s="378"/>
      <c r="U1224" s="378"/>
      <c r="V1224" s="378"/>
      <c r="W1224" s="378"/>
      <c r="X1224" s="378"/>
      <c r="Y1224" s="378"/>
      <c r="Z1224" s="378"/>
      <c r="AA1224" s="378"/>
      <c r="AB1224" s="378"/>
      <c r="AC1224" s="378"/>
      <c r="AD1224" s="378"/>
      <c r="AE1224" s="378"/>
      <c r="AF1224" s="378"/>
      <c r="AG1224" s="378"/>
      <c r="AH1224" s="378"/>
      <c r="AI1224" s="378"/>
      <c r="AJ1224" s="378"/>
      <c r="AK1224" s="378"/>
      <c r="AL1224" s="378"/>
    </row>
    <row r="1225" spans="2:38" s="9" customFormat="1">
      <c r="B1225" s="7"/>
      <c r="E1225" s="378"/>
      <c r="F1225" s="378"/>
      <c r="G1225" s="378"/>
      <c r="H1225" s="378"/>
      <c r="I1225" s="378"/>
      <c r="J1225" s="378"/>
      <c r="K1225" s="378"/>
      <c r="L1225" s="378"/>
      <c r="M1225" s="378"/>
      <c r="N1225" s="378"/>
      <c r="O1225" s="378"/>
      <c r="P1225" s="378"/>
      <c r="Q1225" s="378"/>
      <c r="R1225" s="378"/>
      <c r="S1225" s="377"/>
      <c r="T1225" s="378"/>
      <c r="U1225" s="378"/>
      <c r="V1225" s="378"/>
      <c r="W1225" s="378"/>
      <c r="X1225" s="378"/>
      <c r="Y1225" s="378"/>
      <c r="Z1225" s="378"/>
      <c r="AA1225" s="378"/>
      <c r="AB1225" s="378"/>
      <c r="AC1225" s="378"/>
      <c r="AD1225" s="378"/>
      <c r="AE1225" s="378"/>
      <c r="AF1225" s="378"/>
      <c r="AG1225" s="378"/>
      <c r="AH1225" s="378"/>
      <c r="AI1225" s="378"/>
      <c r="AJ1225" s="378"/>
      <c r="AK1225" s="378"/>
      <c r="AL1225" s="378"/>
    </row>
    <row r="1226" spans="2:38" s="9" customFormat="1">
      <c r="B1226" s="7"/>
      <c r="E1226" s="378"/>
      <c r="F1226" s="378"/>
      <c r="G1226" s="378"/>
      <c r="H1226" s="378"/>
      <c r="I1226" s="378"/>
      <c r="J1226" s="378"/>
      <c r="K1226" s="378"/>
      <c r="L1226" s="378"/>
      <c r="M1226" s="378"/>
      <c r="N1226" s="378"/>
      <c r="O1226" s="378"/>
      <c r="P1226" s="378"/>
      <c r="Q1226" s="378"/>
      <c r="R1226" s="378"/>
      <c r="S1226" s="377"/>
      <c r="T1226" s="378"/>
      <c r="U1226" s="378"/>
      <c r="V1226" s="378"/>
      <c r="W1226" s="378"/>
      <c r="X1226" s="378"/>
      <c r="Y1226" s="378"/>
      <c r="Z1226" s="378"/>
      <c r="AA1226" s="378"/>
      <c r="AB1226" s="378"/>
      <c r="AC1226" s="378"/>
      <c r="AD1226" s="378"/>
      <c r="AE1226" s="378"/>
      <c r="AF1226" s="378"/>
      <c r="AG1226" s="378"/>
      <c r="AH1226" s="378"/>
      <c r="AI1226" s="378"/>
      <c r="AJ1226" s="378"/>
      <c r="AK1226" s="378"/>
      <c r="AL1226" s="378"/>
    </row>
    <row r="1227" spans="2:38" s="9" customFormat="1">
      <c r="B1227" s="7"/>
      <c r="E1227" s="378"/>
      <c r="F1227" s="378"/>
      <c r="G1227" s="378"/>
      <c r="H1227" s="378"/>
      <c r="I1227" s="378"/>
      <c r="J1227" s="378"/>
      <c r="K1227" s="378"/>
      <c r="L1227" s="378"/>
      <c r="M1227" s="378"/>
      <c r="N1227" s="378"/>
      <c r="O1227" s="378"/>
      <c r="P1227" s="378"/>
      <c r="Q1227" s="378"/>
      <c r="R1227" s="378"/>
      <c r="S1227" s="377"/>
      <c r="T1227" s="378"/>
      <c r="U1227" s="378"/>
      <c r="V1227" s="378"/>
      <c r="W1227" s="378"/>
      <c r="X1227" s="378"/>
      <c r="Y1227" s="378"/>
      <c r="Z1227" s="378"/>
      <c r="AA1227" s="378"/>
      <c r="AB1227" s="378"/>
      <c r="AC1227" s="378"/>
      <c r="AD1227" s="378"/>
      <c r="AE1227" s="378"/>
      <c r="AF1227" s="378"/>
      <c r="AG1227" s="378"/>
      <c r="AH1227" s="378"/>
      <c r="AI1227" s="378"/>
      <c r="AJ1227" s="378"/>
      <c r="AK1227" s="378"/>
      <c r="AL1227" s="378"/>
    </row>
    <row r="1228" spans="2:38" s="9" customFormat="1">
      <c r="B1228" s="7"/>
      <c r="E1228" s="378"/>
      <c r="F1228" s="378"/>
      <c r="G1228" s="378"/>
      <c r="H1228" s="378"/>
      <c r="I1228" s="378"/>
      <c r="J1228" s="378"/>
      <c r="K1228" s="378"/>
      <c r="L1228" s="378"/>
      <c r="M1228" s="378"/>
      <c r="N1228" s="378"/>
      <c r="O1228" s="378"/>
      <c r="P1228" s="378"/>
      <c r="Q1228" s="378"/>
      <c r="R1228" s="378"/>
      <c r="S1228" s="377"/>
      <c r="T1228" s="378"/>
      <c r="U1228" s="378"/>
      <c r="V1228" s="378"/>
      <c r="W1228" s="378"/>
      <c r="X1228" s="378"/>
      <c r="Y1228" s="378"/>
      <c r="Z1228" s="378"/>
      <c r="AA1228" s="378"/>
      <c r="AB1228" s="378"/>
      <c r="AC1228" s="378"/>
      <c r="AD1228" s="378"/>
      <c r="AE1228" s="378"/>
      <c r="AF1228" s="378"/>
      <c r="AG1228" s="378"/>
      <c r="AH1228" s="378"/>
      <c r="AI1228" s="378"/>
      <c r="AJ1228" s="378"/>
      <c r="AK1228" s="378"/>
      <c r="AL1228" s="378"/>
    </row>
    <row r="1229" spans="2:38" s="9" customFormat="1">
      <c r="B1229" s="7"/>
      <c r="E1229" s="378"/>
      <c r="F1229" s="378"/>
      <c r="G1229" s="378"/>
      <c r="H1229" s="378"/>
      <c r="I1229" s="378"/>
      <c r="J1229" s="378"/>
      <c r="K1229" s="378"/>
      <c r="L1229" s="378"/>
      <c r="M1229" s="378"/>
      <c r="N1229" s="378"/>
      <c r="O1229" s="378"/>
      <c r="P1229" s="378"/>
      <c r="Q1229" s="378"/>
      <c r="R1229" s="378"/>
      <c r="S1229" s="377"/>
      <c r="T1229" s="378"/>
      <c r="U1229" s="378"/>
      <c r="V1229" s="378"/>
      <c r="W1229" s="378"/>
      <c r="X1229" s="378"/>
      <c r="Y1229" s="378"/>
      <c r="Z1229" s="378"/>
      <c r="AA1229" s="378"/>
      <c r="AB1229" s="378"/>
      <c r="AC1229" s="378"/>
      <c r="AD1229" s="378"/>
      <c r="AE1229" s="378"/>
      <c r="AF1229" s="378"/>
      <c r="AG1229" s="378"/>
      <c r="AH1229" s="378"/>
      <c r="AI1229" s="378"/>
      <c r="AJ1229" s="378"/>
      <c r="AK1229" s="378"/>
      <c r="AL1229" s="378"/>
    </row>
    <row r="1230" spans="2:38" s="9" customFormat="1">
      <c r="B1230" s="7"/>
      <c r="E1230" s="378"/>
      <c r="F1230" s="378"/>
      <c r="G1230" s="378"/>
      <c r="H1230" s="378"/>
      <c r="I1230" s="378"/>
      <c r="J1230" s="378"/>
      <c r="K1230" s="378"/>
      <c r="L1230" s="378"/>
      <c r="M1230" s="378"/>
      <c r="N1230" s="378"/>
      <c r="O1230" s="378"/>
      <c r="P1230" s="378"/>
      <c r="Q1230" s="378"/>
      <c r="R1230" s="378"/>
      <c r="S1230" s="377"/>
      <c r="T1230" s="378"/>
      <c r="U1230" s="378"/>
      <c r="V1230" s="378"/>
      <c r="W1230" s="378"/>
      <c r="X1230" s="378"/>
      <c r="Y1230" s="378"/>
      <c r="Z1230" s="378"/>
      <c r="AA1230" s="378"/>
      <c r="AB1230" s="378"/>
      <c r="AC1230" s="378"/>
      <c r="AD1230" s="378"/>
      <c r="AE1230" s="378"/>
      <c r="AF1230" s="378"/>
      <c r="AG1230" s="378"/>
      <c r="AH1230" s="378"/>
      <c r="AI1230" s="378"/>
      <c r="AJ1230" s="378"/>
      <c r="AK1230" s="378"/>
      <c r="AL1230" s="378"/>
    </row>
    <row r="1231" spans="2:38" s="9" customFormat="1">
      <c r="B1231" s="7"/>
      <c r="E1231" s="378"/>
      <c r="F1231" s="378"/>
      <c r="G1231" s="378"/>
      <c r="H1231" s="378"/>
      <c r="I1231" s="378"/>
      <c r="J1231" s="378"/>
      <c r="K1231" s="378"/>
      <c r="L1231" s="378"/>
      <c r="M1231" s="378"/>
      <c r="N1231" s="378"/>
      <c r="O1231" s="378"/>
      <c r="P1231" s="378"/>
      <c r="Q1231" s="378"/>
      <c r="R1231" s="378"/>
      <c r="S1231" s="377"/>
      <c r="T1231" s="378"/>
      <c r="U1231" s="378"/>
      <c r="V1231" s="378"/>
      <c r="W1231" s="378"/>
      <c r="X1231" s="378"/>
      <c r="Y1231" s="378"/>
      <c r="Z1231" s="378"/>
      <c r="AA1231" s="378"/>
      <c r="AB1231" s="378"/>
      <c r="AC1231" s="378"/>
      <c r="AD1231" s="378"/>
      <c r="AE1231" s="378"/>
      <c r="AF1231" s="378"/>
      <c r="AG1231" s="378"/>
      <c r="AH1231" s="378"/>
      <c r="AI1231" s="378"/>
      <c r="AJ1231" s="378"/>
      <c r="AK1231" s="378"/>
      <c r="AL1231" s="378"/>
    </row>
    <row r="1232" spans="2:38" s="9" customFormat="1">
      <c r="B1232" s="7"/>
      <c r="E1232" s="378"/>
      <c r="F1232" s="378"/>
      <c r="G1232" s="378"/>
      <c r="H1232" s="378"/>
      <c r="I1232" s="378"/>
      <c r="J1232" s="378"/>
      <c r="K1232" s="378"/>
      <c r="L1232" s="378"/>
      <c r="M1232" s="378"/>
      <c r="N1232" s="378"/>
      <c r="O1232" s="378"/>
      <c r="P1232" s="378"/>
      <c r="Q1232" s="378"/>
      <c r="R1232" s="378"/>
      <c r="S1232" s="377"/>
      <c r="T1232" s="378"/>
      <c r="U1232" s="378"/>
      <c r="V1232" s="378"/>
      <c r="W1232" s="378"/>
      <c r="X1232" s="378"/>
      <c r="Y1232" s="378"/>
      <c r="Z1232" s="378"/>
      <c r="AA1232" s="378"/>
      <c r="AB1232" s="378"/>
      <c r="AC1232" s="378"/>
      <c r="AD1232" s="378"/>
      <c r="AE1232" s="378"/>
      <c r="AF1232" s="378"/>
      <c r="AG1232" s="378"/>
      <c r="AH1232" s="378"/>
      <c r="AI1232" s="378"/>
      <c r="AJ1232" s="378"/>
      <c r="AK1232" s="378"/>
      <c r="AL1232" s="378"/>
    </row>
    <row r="1233" spans="2:38" s="9" customFormat="1">
      <c r="B1233" s="7"/>
      <c r="E1233" s="378"/>
      <c r="F1233" s="378"/>
      <c r="G1233" s="378"/>
      <c r="H1233" s="378"/>
      <c r="I1233" s="378"/>
      <c r="J1233" s="378"/>
      <c r="K1233" s="378"/>
      <c r="L1233" s="378"/>
      <c r="M1233" s="378"/>
      <c r="N1233" s="378"/>
      <c r="O1233" s="378"/>
      <c r="P1233" s="378"/>
      <c r="Q1233" s="378"/>
      <c r="R1233" s="378"/>
      <c r="S1233" s="377"/>
      <c r="T1233" s="378"/>
      <c r="U1233" s="378"/>
      <c r="V1233" s="378"/>
      <c r="W1233" s="378"/>
      <c r="X1233" s="378"/>
      <c r="Y1233" s="378"/>
      <c r="Z1233" s="378"/>
      <c r="AA1233" s="378"/>
      <c r="AB1233" s="378"/>
      <c r="AC1233" s="378"/>
      <c r="AD1233" s="378"/>
      <c r="AE1233" s="378"/>
      <c r="AF1233" s="378"/>
      <c r="AG1233" s="378"/>
      <c r="AH1233" s="378"/>
      <c r="AI1233" s="378"/>
      <c r="AJ1233" s="378"/>
      <c r="AK1233" s="378"/>
      <c r="AL1233" s="378"/>
    </row>
    <row r="1234" spans="2:38" s="9" customFormat="1">
      <c r="B1234" s="7"/>
      <c r="E1234" s="378"/>
      <c r="F1234" s="378"/>
      <c r="G1234" s="378"/>
      <c r="H1234" s="378"/>
      <c r="I1234" s="378"/>
      <c r="J1234" s="378"/>
      <c r="K1234" s="378"/>
      <c r="L1234" s="378"/>
      <c r="M1234" s="378"/>
      <c r="N1234" s="378"/>
      <c r="O1234" s="378"/>
      <c r="P1234" s="378"/>
      <c r="Q1234" s="378"/>
      <c r="R1234" s="378"/>
      <c r="S1234" s="377"/>
      <c r="T1234" s="378"/>
      <c r="U1234" s="378"/>
      <c r="V1234" s="378"/>
      <c r="W1234" s="378"/>
      <c r="X1234" s="378"/>
      <c r="Y1234" s="378"/>
      <c r="Z1234" s="378"/>
      <c r="AA1234" s="378"/>
      <c r="AB1234" s="378"/>
      <c r="AC1234" s="378"/>
      <c r="AD1234" s="378"/>
      <c r="AE1234" s="378"/>
      <c r="AF1234" s="378"/>
      <c r="AG1234" s="378"/>
      <c r="AH1234" s="378"/>
      <c r="AI1234" s="378"/>
      <c r="AJ1234" s="378"/>
      <c r="AK1234" s="378"/>
      <c r="AL1234" s="378"/>
    </row>
    <row r="1235" spans="2:38" s="9" customFormat="1">
      <c r="B1235" s="7"/>
      <c r="E1235" s="378"/>
      <c r="F1235" s="378"/>
      <c r="G1235" s="378"/>
      <c r="H1235" s="378"/>
      <c r="I1235" s="378"/>
      <c r="J1235" s="378"/>
      <c r="K1235" s="378"/>
      <c r="L1235" s="378"/>
      <c r="M1235" s="378"/>
      <c r="N1235" s="378"/>
      <c r="O1235" s="378"/>
      <c r="P1235" s="378"/>
      <c r="Q1235" s="378"/>
      <c r="R1235" s="378"/>
      <c r="S1235" s="377"/>
      <c r="T1235" s="378"/>
      <c r="U1235" s="378"/>
      <c r="V1235" s="378"/>
      <c r="W1235" s="378"/>
      <c r="X1235" s="378"/>
      <c r="Y1235" s="378"/>
      <c r="Z1235" s="378"/>
      <c r="AA1235" s="378"/>
      <c r="AB1235" s="378"/>
      <c r="AC1235" s="378"/>
      <c r="AD1235" s="378"/>
      <c r="AE1235" s="378"/>
      <c r="AF1235" s="378"/>
      <c r="AG1235" s="378"/>
      <c r="AH1235" s="378"/>
      <c r="AI1235" s="378"/>
      <c r="AJ1235" s="378"/>
      <c r="AK1235" s="378"/>
      <c r="AL1235" s="378"/>
    </row>
    <row r="1236" spans="2:38" s="9" customFormat="1">
      <c r="B1236" s="7"/>
      <c r="E1236" s="378"/>
      <c r="F1236" s="378"/>
      <c r="G1236" s="378"/>
      <c r="H1236" s="378"/>
      <c r="I1236" s="378"/>
      <c r="J1236" s="378"/>
      <c r="K1236" s="378"/>
      <c r="L1236" s="378"/>
      <c r="M1236" s="378"/>
      <c r="N1236" s="378"/>
      <c r="O1236" s="378"/>
      <c r="P1236" s="378"/>
      <c r="Q1236" s="378"/>
      <c r="R1236" s="378"/>
      <c r="S1236" s="377"/>
      <c r="T1236" s="378"/>
      <c r="U1236" s="378"/>
      <c r="V1236" s="378"/>
      <c r="W1236" s="378"/>
      <c r="X1236" s="378"/>
      <c r="Y1236" s="378"/>
      <c r="Z1236" s="378"/>
      <c r="AA1236" s="378"/>
      <c r="AB1236" s="378"/>
      <c r="AC1236" s="378"/>
      <c r="AD1236" s="378"/>
      <c r="AE1236" s="378"/>
      <c r="AF1236" s="378"/>
      <c r="AG1236" s="378"/>
      <c r="AH1236" s="378"/>
      <c r="AI1236" s="378"/>
      <c r="AJ1236" s="378"/>
      <c r="AK1236" s="378"/>
      <c r="AL1236" s="378"/>
    </row>
    <row r="1237" spans="2:38" s="9" customFormat="1">
      <c r="B1237" s="7"/>
      <c r="E1237" s="378"/>
      <c r="F1237" s="378"/>
      <c r="G1237" s="378"/>
      <c r="H1237" s="378"/>
      <c r="I1237" s="378"/>
      <c r="J1237" s="378"/>
      <c r="K1237" s="378"/>
      <c r="L1237" s="378"/>
      <c r="M1237" s="378"/>
      <c r="N1237" s="378"/>
      <c r="O1237" s="378"/>
      <c r="P1237" s="378"/>
      <c r="Q1237" s="378"/>
      <c r="R1237" s="378"/>
      <c r="S1237" s="377"/>
      <c r="T1237" s="378"/>
      <c r="U1237" s="378"/>
      <c r="V1237" s="378"/>
      <c r="W1237" s="378"/>
      <c r="X1237" s="378"/>
      <c r="Y1237" s="378"/>
      <c r="Z1237" s="378"/>
      <c r="AA1237" s="378"/>
      <c r="AB1237" s="378"/>
      <c r="AC1237" s="378"/>
      <c r="AD1237" s="378"/>
      <c r="AE1237" s="378"/>
      <c r="AF1237" s="378"/>
      <c r="AG1237" s="378"/>
      <c r="AH1237" s="378"/>
      <c r="AI1237" s="378"/>
      <c r="AJ1237" s="378"/>
      <c r="AK1237" s="378"/>
      <c r="AL1237" s="378"/>
    </row>
    <row r="1238" spans="2:38" s="9" customFormat="1">
      <c r="B1238" s="7"/>
      <c r="E1238" s="378"/>
      <c r="F1238" s="378"/>
      <c r="G1238" s="378"/>
      <c r="H1238" s="378"/>
      <c r="I1238" s="378"/>
      <c r="J1238" s="378"/>
      <c r="K1238" s="378"/>
      <c r="L1238" s="378"/>
      <c r="M1238" s="378"/>
      <c r="N1238" s="378"/>
      <c r="O1238" s="378"/>
      <c r="P1238" s="378"/>
      <c r="Q1238" s="378"/>
      <c r="R1238" s="378"/>
      <c r="S1238" s="377"/>
      <c r="T1238" s="378"/>
      <c r="U1238" s="378"/>
      <c r="V1238" s="378"/>
      <c r="W1238" s="378"/>
      <c r="X1238" s="378"/>
      <c r="Y1238" s="378"/>
      <c r="Z1238" s="378"/>
      <c r="AA1238" s="378"/>
      <c r="AB1238" s="378"/>
      <c r="AC1238" s="378"/>
      <c r="AD1238" s="378"/>
      <c r="AE1238" s="378"/>
      <c r="AF1238" s="378"/>
      <c r="AG1238" s="378"/>
      <c r="AH1238" s="378"/>
      <c r="AI1238" s="378"/>
      <c r="AJ1238" s="378"/>
      <c r="AK1238" s="378"/>
      <c r="AL1238" s="378"/>
    </row>
    <row r="1239" spans="2:38" s="9" customFormat="1">
      <c r="B1239" s="7"/>
      <c r="E1239" s="378"/>
      <c r="F1239" s="378"/>
      <c r="G1239" s="378"/>
      <c r="H1239" s="378"/>
      <c r="I1239" s="378"/>
      <c r="J1239" s="378"/>
      <c r="K1239" s="378"/>
      <c r="L1239" s="378"/>
      <c r="M1239" s="378"/>
      <c r="N1239" s="378"/>
      <c r="O1239" s="378"/>
      <c r="P1239" s="378"/>
      <c r="Q1239" s="378"/>
      <c r="R1239" s="378"/>
      <c r="S1239" s="377"/>
      <c r="T1239" s="378"/>
      <c r="U1239" s="378"/>
      <c r="V1239" s="378"/>
      <c r="W1239" s="378"/>
      <c r="X1239" s="378"/>
      <c r="Y1239" s="378"/>
      <c r="Z1239" s="378"/>
      <c r="AA1239" s="378"/>
      <c r="AB1239" s="378"/>
      <c r="AC1239" s="378"/>
      <c r="AD1239" s="378"/>
      <c r="AE1239" s="378"/>
      <c r="AF1239" s="378"/>
      <c r="AG1239" s="378"/>
      <c r="AH1239" s="378"/>
      <c r="AI1239" s="378"/>
      <c r="AJ1239" s="378"/>
      <c r="AK1239" s="378"/>
      <c r="AL1239" s="378"/>
    </row>
    <row r="1240" spans="2:38" s="9" customFormat="1">
      <c r="B1240" s="7"/>
      <c r="E1240" s="378"/>
      <c r="F1240" s="378"/>
      <c r="G1240" s="378"/>
      <c r="H1240" s="378"/>
      <c r="I1240" s="378"/>
      <c r="J1240" s="378"/>
      <c r="K1240" s="378"/>
      <c r="L1240" s="378"/>
      <c r="M1240" s="378"/>
      <c r="N1240" s="378"/>
      <c r="O1240" s="378"/>
      <c r="P1240" s="378"/>
      <c r="Q1240" s="378"/>
      <c r="R1240" s="378"/>
      <c r="S1240" s="377"/>
      <c r="T1240" s="378"/>
      <c r="U1240" s="378"/>
      <c r="V1240" s="378"/>
      <c r="W1240" s="378"/>
      <c r="X1240" s="378"/>
      <c r="Y1240" s="378"/>
      <c r="Z1240" s="378"/>
      <c r="AA1240" s="378"/>
      <c r="AB1240" s="378"/>
      <c r="AC1240" s="378"/>
      <c r="AD1240" s="378"/>
      <c r="AE1240" s="378"/>
      <c r="AF1240" s="378"/>
      <c r="AG1240" s="378"/>
      <c r="AH1240" s="378"/>
      <c r="AI1240" s="378"/>
      <c r="AJ1240" s="378"/>
      <c r="AK1240" s="378"/>
      <c r="AL1240" s="378"/>
    </row>
    <row r="1241" spans="2:38" s="9" customFormat="1">
      <c r="B1241" s="7"/>
      <c r="E1241" s="378"/>
      <c r="F1241" s="378"/>
      <c r="G1241" s="378"/>
      <c r="H1241" s="378"/>
      <c r="I1241" s="378"/>
      <c r="J1241" s="378"/>
      <c r="K1241" s="378"/>
      <c r="L1241" s="378"/>
      <c r="M1241" s="378"/>
      <c r="N1241" s="378"/>
      <c r="O1241" s="378"/>
      <c r="P1241" s="378"/>
      <c r="Q1241" s="378"/>
      <c r="R1241" s="378"/>
      <c r="S1241" s="377"/>
      <c r="T1241" s="378"/>
      <c r="U1241" s="378"/>
      <c r="V1241" s="378"/>
      <c r="W1241" s="378"/>
      <c r="X1241" s="378"/>
      <c r="Y1241" s="378"/>
      <c r="Z1241" s="378"/>
      <c r="AA1241" s="378"/>
      <c r="AB1241" s="378"/>
      <c r="AC1241" s="378"/>
      <c r="AD1241" s="378"/>
      <c r="AE1241" s="378"/>
      <c r="AF1241" s="378"/>
      <c r="AG1241" s="378"/>
      <c r="AH1241" s="378"/>
      <c r="AI1241" s="378"/>
      <c r="AJ1241" s="378"/>
      <c r="AK1241" s="378"/>
      <c r="AL1241" s="378"/>
    </row>
    <row r="1242" spans="2:38" s="9" customFormat="1">
      <c r="B1242" s="7"/>
      <c r="E1242" s="378"/>
      <c r="F1242" s="378"/>
      <c r="G1242" s="378"/>
      <c r="H1242" s="378"/>
      <c r="I1242" s="378"/>
      <c r="J1242" s="378"/>
      <c r="K1242" s="378"/>
      <c r="L1242" s="378"/>
      <c r="M1242" s="378"/>
      <c r="N1242" s="378"/>
      <c r="O1242" s="378"/>
      <c r="P1242" s="378"/>
      <c r="Q1242" s="378"/>
      <c r="R1242" s="378"/>
      <c r="S1242" s="377"/>
      <c r="T1242" s="378"/>
      <c r="U1242" s="378"/>
      <c r="V1242" s="378"/>
      <c r="W1242" s="378"/>
      <c r="X1242" s="378"/>
      <c r="Y1242" s="378"/>
      <c r="Z1242" s="378"/>
      <c r="AA1242" s="378"/>
      <c r="AB1242" s="378"/>
      <c r="AC1242" s="378"/>
      <c r="AD1242" s="378"/>
      <c r="AE1242" s="378"/>
      <c r="AF1242" s="378"/>
      <c r="AG1242" s="378"/>
      <c r="AH1242" s="378"/>
      <c r="AI1242" s="378"/>
      <c r="AJ1242" s="378"/>
      <c r="AK1242" s="378"/>
      <c r="AL1242" s="378"/>
    </row>
    <row r="1243" spans="2:38" s="9" customFormat="1">
      <c r="B1243" s="7"/>
      <c r="E1243" s="378"/>
      <c r="F1243" s="378"/>
      <c r="G1243" s="378"/>
      <c r="H1243" s="378"/>
      <c r="I1243" s="378"/>
      <c r="J1243" s="378"/>
      <c r="K1243" s="378"/>
      <c r="L1243" s="378"/>
      <c r="M1243" s="378"/>
      <c r="N1243" s="378"/>
      <c r="O1243" s="378"/>
      <c r="P1243" s="378"/>
      <c r="Q1243" s="378"/>
      <c r="R1243" s="378"/>
      <c r="S1243" s="377"/>
      <c r="T1243" s="378"/>
      <c r="U1243" s="378"/>
      <c r="V1243" s="378"/>
      <c r="W1243" s="378"/>
      <c r="X1243" s="378"/>
      <c r="Y1243" s="378"/>
      <c r="Z1243" s="378"/>
      <c r="AA1243" s="378"/>
      <c r="AB1243" s="378"/>
      <c r="AC1243" s="378"/>
      <c r="AD1243" s="378"/>
      <c r="AE1243" s="378"/>
      <c r="AF1243" s="378"/>
      <c r="AG1243" s="378"/>
      <c r="AH1243" s="378"/>
      <c r="AI1243" s="378"/>
      <c r="AJ1243" s="378"/>
      <c r="AK1243" s="378"/>
      <c r="AL1243" s="378"/>
    </row>
    <row r="1244" spans="2:38" s="9" customFormat="1">
      <c r="B1244" s="7"/>
      <c r="E1244" s="378"/>
      <c r="F1244" s="378"/>
      <c r="G1244" s="378"/>
      <c r="H1244" s="378"/>
      <c r="I1244" s="378"/>
      <c r="J1244" s="378"/>
      <c r="K1244" s="378"/>
      <c r="L1244" s="378"/>
      <c r="M1244" s="378"/>
      <c r="N1244" s="378"/>
      <c r="O1244" s="378"/>
      <c r="P1244" s="378"/>
      <c r="Q1244" s="378"/>
      <c r="R1244" s="378"/>
      <c r="S1244" s="377"/>
      <c r="T1244" s="378"/>
      <c r="U1244" s="378"/>
      <c r="V1244" s="378"/>
      <c r="W1244" s="378"/>
      <c r="X1244" s="378"/>
      <c r="Y1244" s="378"/>
      <c r="Z1244" s="378"/>
      <c r="AA1244" s="378"/>
      <c r="AB1244" s="378"/>
      <c r="AC1244" s="378"/>
      <c r="AD1244" s="378"/>
      <c r="AE1244" s="378"/>
      <c r="AF1244" s="378"/>
      <c r="AG1244" s="378"/>
      <c r="AH1244" s="378"/>
      <c r="AI1244" s="378"/>
      <c r="AJ1244" s="378"/>
      <c r="AK1244" s="378"/>
      <c r="AL1244" s="378"/>
    </row>
    <row r="1245" spans="2:38" s="9" customFormat="1">
      <c r="B1245" s="7"/>
      <c r="E1245" s="378"/>
      <c r="F1245" s="378"/>
      <c r="G1245" s="378"/>
      <c r="H1245" s="378"/>
      <c r="I1245" s="378"/>
      <c r="J1245" s="378"/>
      <c r="K1245" s="378"/>
      <c r="L1245" s="378"/>
      <c r="M1245" s="378"/>
      <c r="N1245" s="378"/>
      <c r="O1245" s="378"/>
      <c r="P1245" s="378"/>
      <c r="Q1245" s="378"/>
      <c r="R1245" s="378"/>
      <c r="S1245" s="377"/>
      <c r="T1245" s="378"/>
      <c r="U1245" s="378"/>
      <c r="V1245" s="378"/>
      <c r="W1245" s="378"/>
      <c r="X1245" s="378"/>
      <c r="Y1245" s="378"/>
      <c r="Z1245" s="378"/>
      <c r="AA1245" s="378"/>
      <c r="AB1245" s="378"/>
      <c r="AC1245" s="378"/>
      <c r="AD1245" s="378"/>
      <c r="AE1245" s="378"/>
      <c r="AF1245" s="378"/>
      <c r="AG1245" s="378"/>
      <c r="AH1245" s="378"/>
      <c r="AI1245" s="378"/>
      <c r="AJ1245" s="378"/>
      <c r="AK1245" s="378"/>
      <c r="AL1245" s="378"/>
    </row>
    <row r="1246" spans="2:38" s="9" customFormat="1">
      <c r="B1246" s="7"/>
      <c r="E1246" s="378"/>
      <c r="F1246" s="378"/>
      <c r="G1246" s="378"/>
      <c r="H1246" s="378"/>
      <c r="I1246" s="378"/>
      <c r="J1246" s="378"/>
      <c r="K1246" s="378"/>
      <c r="L1246" s="378"/>
      <c r="M1246" s="378"/>
      <c r="N1246" s="378"/>
      <c r="O1246" s="378"/>
      <c r="P1246" s="378"/>
      <c r="Q1246" s="378"/>
      <c r="R1246" s="378"/>
      <c r="S1246" s="377"/>
      <c r="T1246" s="378"/>
      <c r="U1246" s="378"/>
      <c r="V1246" s="378"/>
      <c r="W1246" s="378"/>
      <c r="X1246" s="378"/>
      <c r="Y1246" s="378"/>
      <c r="Z1246" s="378"/>
      <c r="AA1246" s="378"/>
      <c r="AB1246" s="378"/>
      <c r="AC1246" s="378"/>
      <c r="AD1246" s="378"/>
      <c r="AE1246" s="378"/>
      <c r="AF1246" s="378"/>
      <c r="AG1246" s="378"/>
      <c r="AH1246" s="378"/>
      <c r="AI1246" s="378"/>
      <c r="AJ1246" s="378"/>
      <c r="AK1246" s="378"/>
      <c r="AL1246" s="378"/>
    </row>
    <row r="1247" spans="2:38" s="9" customFormat="1">
      <c r="B1247" s="7"/>
      <c r="E1247" s="378"/>
      <c r="F1247" s="378"/>
      <c r="G1247" s="378"/>
      <c r="H1247" s="378"/>
      <c r="I1247" s="378"/>
      <c r="J1247" s="378"/>
      <c r="K1247" s="378"/>
      <c r="L1247" s="378"/>
      <c r="M1247" s="378"/>
      <c r="N1247" s="378"/>
      <c r="O1247" s="378"/>
      <c r="P1247" s="378"/>
      <c r="Q1247" s="378"/>
      <c r="R1247" s="378"/>
      <c r="S1247" s="377"/>
      <c r="T1247" s="378"/>
      <c r="U1247" s="378"/>
      <c r="V1247" s="378"/>
      <c r="W1247" s="378"/>
      <c r="X1247" s="378"/>
      <c r="Y1247" s="378"/>
      <c r="Z1247" s="378"/>
      <c r="AA1247" s="378"/>
      <c r="AB1247" s="378"/>
      <c r="AC1247" s="378"/>
      <c r="AD1247" s="378"/>
      <c r="AE1247" s="378"/>
      <c r="AF1247" s="378"/>
      <c r="AG1247" s="378"/>
      <c r="AH1247" s="378"/>
      <c r="AI1247" s="378"/>
      <c r="AJ1247" s="378"/>
      <c r="AK1247" s="378"/>
      <c r="AL1247" s="378"/>
    </row>
    <row r="1248" spans="2:38" s="9" customFormat="1">
      <c r="B1248" s="7"/>
      <c r="E1248" s="378"/>
      <c r="F1248" s="378"/>
      <c r="G1248" s="378"/>
      <c r="H1248" s="378"/>
      <c r="I1248" s="378"/>
      <c r="J1248" s="378"/>
      <c r="K1248" s="378"/>
      <c r="L1248" s="378"/>
      <c r="M1248" s="378"/>
      <c r="N1248" s="378"/>
      <c r="O1248" s="378"/>
      <c r="P1248" s="378"/>
      <c r="Q1248" s="378"/>
      <c r="R1248" s="378"/>
      <c r="S1248" s="377"/>
      <c r="T1248" s="378"/>
      <c r="U1248" s="378"/>
      <c r="V1248" s="378"/>
      <c r="W1248" s="378"/>
      <c r="X1248" s="378"/>
      <c r="Y1248" s="378"/>
      <c r="Z1248" s="378"/>
      <c r="AA1248" s="378"/>
      <c r="AB1248" s="378"/>
      <c r="AC1248" s="378"/>
      <c r="AD1248" s="378"/>
      <c r="AE1248" s="378"/>
      <c r="AF1248" s="378"/>
      <c r="AG1248" s="378"/>
      <c r="AH1248" s="378"/>
      <c r="AI1248" s="378"/>
      <c r="AJ1248" s="378"/>
      <c r="AK1248" s="378"/>
      <c r="AL1248" s="378"/>
    </row>
    <row r="1249" spans="2:38" s="9" customFormat="1">
      <c r="B1249" s="7"/>
      <c r="E1249" s="378"/>
      <c r="F1249" s="378"/>
      <c r="G1249" s="378"/>
      <c r="H1249" s="378"/>
      <c r="I1249" s="378"/>
      <c r="J1249" s="378"/>
      <c r="K1249" s="378"/>
      <c r="L1249" s="378"/>
      <c r="M1249" s="378"/>
      <c r="N1249" s="378"/>
      <c r="O1249" s="378"/>
      <c r="P1249" s="378"/>
      <c r="Q1249" s="378"/>
      <c r="R1249" s="378"/>
      <c r="S1249" s="377"/>
      <c r="T1249" s="378"/>
      <c r="U1249" s="378"/>
      <c r="V1249" s="378"/>
      <c r="W1249" s="378"/>
      <c r="X1249" s="378"/>
      <c r="Y1249" s="378"/>
      <c r="Z1249" s="378"/>
      <c r="AA1249" s="378"/>
      <c r="AB1249" s="378"/>
      <c r="AC1249" s="378"/>
      <c r="AD1249" s="378"/>
      <c r="AE1249" s="378"/>
      <c r="AF1249" s="378"/>
      <c r="AG1249" s="378"/>
      <c r="AH1249" s="378"/>
      <c r="AI1249" s="378"/>
      <c r="AJ1249" s="378"/>
      <c r="AK1249" s="378"/>
      <c r="AL1249" s="378"/>
    </row>
    <row r="1250" spans="2:38" s="9" customFormat="1">
      <c r="B1250" s="7"/>
      <c r="E1250" s="378"/>
      <c r="F1250" s="378"/>
      <c r="G1250" s="378"/>
      <c r="H1250" s="378"/>
      <c r="I1250" s="378"/>
      <c r="J1250" s="378"/>
      <c r="K1250" s="378"/>
      <c r="L1250" s="378"/>
      <c r="M1250" s="378"/>
      <c r="N1250" s="378"/>
      <c r="O1250" s="378"/>
      <c r="P1250" s="378"/>
      <c r="Q1250" s="378"/>
      <c r="R1250" s="378"/>
      <c r="S1250" s="377"/>
      <c r="T1250" s="378"/>
      <c r="U1250" s="378"/>
      <c r="V1250" s="378"/>
      <c r="W1250" s="378"/>
      <c r="X1250" s="378"/>
      <c r="Y1250" s="378"/>
      <c r="Z1250" s="378"/>
      <c r="AA1250" s="378"/>
      <c r="AB1250" s="378"/>
      <c r="AC1250" s="378"/>
      <c r="AD1250" s="378"/>
      <c r="AE1250" s="378"/>
      <c r="AF1250" s="378"/>
      <c r="AG1250" s="378"/>
      <c r="AH1250" s="378"/>
      <c r="AI1250" s="378"/>
      <c r="AJ1250" s="378"/>
      <c r="AK1250" s="378"/>
      <c r="AL1250" s="378"/>
    </row>
    <row r="1251" spans="2:38" s="9" customFormat="1">
      <c r="B1251" s="7"/>
      <c r="E1251" s="378"/>
      <c r="F1251" s="378"/>
      <c r="G1251" s="378"/>
      <c r="H1251" s="378"/>
      <c r="I1251" s="378"/>
      <c r="J1251" s="378"/>
      <c r="K1251" s="378"/>
      <c r="L1251" s="378"/>
      <c r="M1251" s="378"/>
      <c r="N1251" s="378"/>
      <c r="O1251" s="378"/>
      <c r="P1251" s="378"/>
      <c r="Q1251" s="378"/>
      <c r="R1251" s="378"/>
      <c r="S1251" s="377"/>
      <c r="T1251" s="378"/>
      <c r="U1251" s="378"/>
      <c r="V1251" s="378"/>
      <c r="W1251" s="378"/>
      <c r="X1251" s="378"/>
      <c r="Y1251" s="378"/>
      <c r="Z1251" s="378"/>
      <c r="AA1251" s="378"/>
      <c r="AB1251" s="378"/>
      <c r="AC1251" s="378"/>
      <c r="AD1251" s="378"/>
      <c r="AE1251" s="378"/>
      <c r="AF1251" s="378"/>
      <c r="AG1251" s="378"/>
      <c r="AH1251" s="378"/>
      <c r="AI1251" s="378"/>
      <c r="AJ1251" s="378"/>
      <c r="AK1251" s="378"/>
      <c r="AL1251" s="378"/>
    </row>
    <row r="1252" spans="2:38" s="9" customFormat="1">
      <c r="B1252" s="7"/>
      <c r="E1252" s="378"/>
      <c r="F1252" s="378"/>
      <c r="G1252" s="378"/>
      <c r="H1252" s="378"/>
      <c r="I1252" s="378"/>
      <c r="J1252" s="378"/>
      <c r="K1252" s="378"/>
      <c r="L1252" s="378"/>
      <c r="M1252" s="378"/>
      <c r="N1252" s="378"/>
      <c r="O1252" s="378"/>
      <c r="P1252" s="378"/>
      <c r="Q1252" s="378"/>
      <c r="R1252" s="378"/>
      <c r="S1252" s="377"/>
      <c r="T1252" s="378"/>
      <c r="U1252" s="378"/>
      <c r="V1252" s="378"/>
      <c r="W1252" s="378"/>
      <c r="X1252" s="378"/>
      <c r="Y1252" s="378"/>
      <c r="Z1252" s="378"/>
      <c r="AA1252" s="378"/>
      <c r="AB1252" s="378"/>
      <c r="AC1252" s="378"/>
      <c r="AD1252" s="378"/>
      <c r="AE1252" s="378"/>
      <c r="AF1252" s="378"/>
      <c r="AG1252" s="378"/>
      <c r="AH1252" s="378"/>
      <c r="AI1252" s="378"/>
      <c r="AJ1252" s="378"/>
      <c r="AK1252" s="378"/>
      <c r="AL1252" s="378"/>
    </row>
    <row r="1253" spans="2:38" s="9" customFormat="1">
      <c r="B1253" s="7"/>
      <c r="E1253" s="378"/>
      <c r="F1253" s="378"/>
      <c r="G1253" s="378"/>
      <c r="H1253" s="378"/>
      <c r="I1253" s="378"/>
      <c r="J1253" s="378"/>
      <c r="K1253" s="378"/>
      <c r="L1253" s="378"/>
      <c r="M1253" s="378"/>
      <c r="N1253" s="378"/>
      <c r="O1253" s="378"/>
      <c r="P1253" s="378"/>
      <c r="Q1253" s="378"/>
      <c r="R1253" s="378"/>
      <c r="S1253" s="377"/>
      <c r="T1253" s="378"/>
      <c r="U1253" s="378"/>
      <c r="V1253" s="378"/>
      <c r="W1253" s="378"/>
      <c r="X1253" s="378"/>
      <c r="Y1253" s="378"/>
      <c r="Z1253" s="378"/>
      <c r="AA1253" s="378"/>
      <c r="AB1253" s="378"/>
      <c r="AC1253" s="378"/>
      <c r="AD1253" s="378"/>
      <c r="AE1253" s="378"/>
      <c r="AF1253" s="378"/>
      <c r="AG1253" s="378"/>
      <c r="AH1253" s="378"/>
      <c r="AI1253" s="378"/>
      <c r="AJ1253" s="378"/>
      <c r="AK1253" s="378"/>
      <c r="AL1253" s="378"/>
    </row>
    <row r="1254" spans="2:38" s="9" customFormat="1">
      <c r="B1254" s="7"/>
      <c r="E1254" s="378"/>
      <c r="F1254" s="378"/>
      <c r="G1254" s="378"/>
      <c r="H1254" s="378"/>
      <c r="I1254" s="378"/>
      <c r="J1254" s="378"/>
      <c r="K1254" s="378"/>
      <c r="L1254" s="378"/>
      <c r="M1254" s="378"/>
      <c r="N1254" s="378"/>
      <c r="O1254" s="378"/>
      <c r="P1254" s="378"/>
      <c r="Q1254" s="378"/>
      <c r="R1254" s="378"/>
      <c r="S1254" s="377"/>
      <c r="T1254" s="378"/>
      <c r="U1254" s="378"/>
      <c r="V1254" s="378"/>
      <c r="W1254" s="378"/>
      <c r="X1254" s="378"/>
      <c r="Y1254" s="378"/>
      <c r="Z1254" s="378"/>
      <c r="AA1254" s="378"/>
      <c r="AB1254" s="378"/>
      <c r="AC1254" s="378"/>
      <c r="AD1254" s="378"/>
      <c r="AE1254" s="378"/>
      <c r="AF1254" s="378"/>
      <c r="AG1254" s="378"/>
      <c r="AH1254" s="378"/>
      <c r="AI1254" s="378"/>
      <c r="AJ1254" s="378"/>
      <c r="AK1254" s="378"/>
      <c r="AL1254" s="378"/>
    </row>
    <row r="1255" spans="2:38" s="9" customFormat="1">
      <c r="B1255" s="7"/>
      <c r="E1255" s="378"/>
      <c r="F1255" s="378"/>
      <c r="G1255" s="378"/>
      <c r="H1255" s="378"/>
      <c r="I1255" s="378"/>
      <c r="J1255" s="378"/>
      <c r="K1255" s="378"/>
      <c r="L1255" s="378"/>
      <c r="M1255" s="378"/>
      <c r="N1255" s="378"/>
      <c r="O1255" s="378"/>
      <c r="P1255" s="378"/>
      <c r="Q1255" s="378"/>
      <c r="R1255" s="378"/>
      <c r="S1255" s="377"/>
      <c r="T1255" s="378"/>
      <c r="U1255" s="378"/>
      <c r="V1255" s="378"/>
      <c r="W1255" s="378"/>
      <c r="X1255" s="378"/>
      <c r="Y1255" s="378"/>
      <c r="Z1255" s="378"/>
      <c r="AA1255" s="378"/>
      <c r="AB1255" s="378"/>
      <c r="AC1255" s="378"/>
      <c r="AD1255" s="378"/>
      <c r="AE1255" s="378"/>
      <c r="AF1255" s="378"/>
      <c r="AG1255" s="378"/>
      <c r="AH1255" s="378"/>
      <c r="AI1255" s="378"/>
      <c r="AJ1255" s="378"/>
      <c r="AK1255" s="378"/>
      <c r="AL1255" s="378"/>
    </row>
    <row r="1256" spans="2:38" s="9" customFormat="1">
      <c r="B1256" s="7"/>
      <c r="E1256" s="378"/>
      <c r="F1256" s="378"/>
      <c r="G1256" s="378"/>
      <c r="H1256" s="378"/>
      <c r="I1256" s="378"/>
      <c r="J1256" s="378"/>
      <c r="K1256" s="378"/>
      <c r="L1256" s="378"/>
      <c r="M1256" s="378"/>
      <c r="N1256" s="378"/>
      <c r="O1256" s="378"/>
      <c r="P1256" s="378"/>
      <c r="Q1256" s="378"/>
      <c r="R1256" s="378"/>
      <c r="S1256" s="377"/>
      <c r="T1256" s="378"/>
      <c r="U1256" s="378"/>
      <c r="V1256" s="378"/>
      <c r="W1256" s="378"/>
      <c r="X1256" s="378"/>
      <c r="Y1256" s="378"/>
      <c r="Z1256" s="378"/>
      <c r="AA1256" s="378"/>
      <c r="AB1256" s="378"/>
      <c r="AC1256" s="378"/>
      <c r="AD1256" s="378"/>
      <c r="AE1256" s="378"/>
      <c r="AF1256" s="378"/>
      <c r="AG1256" s="378"/>
      <c r="AH1256" s="378"/>
      <c r="AI1256" s="378"/>
      <c r="AJ1256" s="378"/>
      <c r="AK1256" s="378"/>
      <c r="AL1256" s="378"/>
    </row>
    <row r="1257" spans="2:38" s="9" customFormat="1">
      <c r="B1257" s="7"/>
      <c r="E1257" s="378"/>
      <c r="F1257" s="378"/>
      <c r="G1257" s="378"/>
      <c r="H1257" s="378"/>
      <c r="I1257" s="378"/>
      <c r="J1257" s="378"/>
      <c r="K1257" s="378"/>
      <c r="L1257" s="378"/>
      <c r="M1257" s="378"/>
      <c r="N1257" s="378"/>
      <c r="O1257" s="378"/>
      <c r="P1257" s="378"/>
      <c r="Q1257" s="378"/>
      <c r="R1257" s="378"/>
      <c r="S1257" s="377"/>
      <c r="T1257" s="378"/>
      <c r="U1257" s="378"/>
      <c r="V1257" s="378"/>
      <c r="W1257" s="378"/>
      <c r="X1257" s="378"/>
      <c r="Y1257" s="378"/>
      <c r="Z1257" s="378"/>
      <c r="AA1257" s="378"/>
      <c r="AB1257" s="378"/>
      <c r="AC1257" s="378"/>
      <c r="AD1257" s="378"/>
      <c r="AE1257" s="378"/>
      <c r="AF1257" s="378"/>
      <c r="AG1257" s="378"/>
      <c r="AH1257" s="378"/>
      <c r="AI1257" s="378"/>
      <c r="AJ1257" s="378"/>
      <c r="AK1257" s="378"/>
      <c r="AL1257" s="378"/>
    </row>
    <row r="1258" spans="2:38" s="9" customFormat="1">
      <c r="B1258" s="7"/>
      <c r="E1258" s="378"/>
      <c r="F1258" s="378"/>
      <c r="G1258" s="378"/>
      <c r="H1258" s="378"/>
      <c r="I1258" s="378"/>
      <c r="J1258" s="378"/>
      <c r="K1258" s="378"/>
      <c r="L1258" s="378"/>
      <c r="M1258" s="378"/>
      <c r="N1258" s="378"/>
      <c r="O1258" s="378"/>
      <c r="P1258" s="378"/>
      <c r="Q1258" s="378"/>
      <c r="R1258" s="378"/>
      <c r="S1258" s="377"/>
      <c r="T1258" s="378"/>
      <c r="U1258" s="378"/>
      <c r="V1258" s="378"/>
      <c r="W1258" s="378"/>
      <c r="X1258" s="378"/>
      <c r="Y1258" s="378"/>
      <c r="Z1258" s="378"/>
      <c r="AA1258" s="378"/>
      <c r="AB1258" s="378"/>
      <c r="AC1258" s="378"/>
      <c r="AD1258" s="378"/>
      <c r="AE1258" s="378"/>
      <c r="AF1258" s="378"/>
      <c r="AG1258" s="378"/>
      <c r="AH1258" s="378"/>
      <c r="AI1258" s="378"/>
      <c r="AJ1258" s="378"/>
      <c r="AK1258" s="378"/>
      <c r="AL1258" s="378"/>
    </row>
    <row r="1259" spans="2:38" s="9" customFormat="1">
      <c r="B1259" s="7"/>
      <c r="E1259" s="378"/>
      <c r="F1259" s="378"/>
      <c r="G1259" s="378"/>
      <c r="H1259" s="378"/>
      <c r="I1259" s="378"/>
      <c r="J1259" s="378"/>
      <c r="K1259" s="378"/>
      <c r="L1259" s="378"/>
      <c r="M1259" s="378"/>
      <c r="N1259" s="378"/>
      <c r="O1259" s="378"/>
      <c r="P1259" s="378"/>
      <c r="Q1259" s="378"/>
      <c r="R1259" s="378"/>
      <c r="S1259" s="377"/>
      <c r="T1259" s="378"/>
      <c r="U1259" s="378"/>
      <c r="V1259" s="378"/>
      <c r="W1259" s="378"/>
      <c r="X1259" s="378"/>
      <c r="Y1259" s="378"/>
      <c r="Z1259" s="378"/>
      <c r="AA1259" s="378"/>
      <c r="AB1259" s="378"/>
      <c r="AC1259" s="378"/>
      <c r="AD1259" s="378"/>
      <c r="AE1259" s="378"/>
      <c r="AF1259" s="378"/>
      <c r="AG1259" s="378"/>
      <c r="AH1259" s="378"/>
      <c r="AI1259" s="378"/>
      <c r="AJ1259" s="378"/>
      <c r="AK1259" s="378"/>
      <c r="AL1259" s="378"/>
    </row>
    <row r="1260" spans="2:38" s="9" customFormat="1">
      <c r="B1260" s="7"/>
      <c r="E1260" s="378"/>
      <c r="F1260" s="378"/>
      <c r="G1260" s="378"/>
      <c r="H1260" s="378"/>
      <c r="I1260" s="378"/>
      <c r="J1260" s="378"/>
      <c r="K1260" s="378"/>
      <c r="L1260" s="378"/>
      <c r="M1260" s="378"/>
      <c r="N1260" s="378"/>
      <c r="O1260" s="378"/>
      <c r="P1260" s="378"/>
      <c r="Q1260" s="378"/>
      <c r="R1260" s="378"/>
      <c r="S1260" s="377"/>
      <c r="T1260" s="378"/>
      <c r="U1260" s="378"/>
      <c r="V1260" s="378"/>
      <c r="W1260" s="378"/>
      <c r="X1260" s="378"/>
      <c r="Y1260" s="378"/>
      <c r="Z1260" s="378"/>
      <c r="AA1260" s="378"/>
      <c r="AB1260" s="378"/>
      <c r="AC1260" s="378"/>
      <c r="AD1260" s="378"/>
      <c r="AE1260" s="378"/>
      <c r="AF1260" s="378"/>
      <c r="AG1260" s="378"/>
      <c r="AH1260" s="378"/>
      <c r="AI1260" s="378"/>
      <c r="AJ1260" s="378"/>
      <c r="AK1260" s="378"/>
      <c r="AL1260" s="378"/>
    </row>
    <row r="1261" spans="2:38" s="9" customFormat="1">
      <c r="B1261" s="7"/>
      <c r="E1261" s="378"/>
      <c r="F1261" s="378"/>
      <c r="G1261" s="378"/>
      <c r="H1261" s="378"/>
      <c r="I1261" s="378"/>
      <c r="J1261" s="378"/>
      <c r="K1261" s="378"/>
      <c r="L1261" s="378"/>
      <c r="M1261" s="378"/>
      <c r="N1261" s="378"/>
      <c r="O1261" s="378"/>
      <c r="P1261" s="378"/>
      <c r="Q1261" s="378"/>
      <c r="R1261" s="378"/>
      <c r="S1261" s="377"/>
      <c r="T1261" s="378"/>
      <c r="U1261" s="378"/>
      <c r="V1261" s="378"/>
      <c r="W1261" s="378"/>
      <c r="X1261" s="378"/>
      <c r="Y1261" s="378"/>
      <c r="Z1261" s="378"/>
      <c r="AA1261" s="378"/>
      <c r="AB1261" s="378"/>
      <c r="AC1261" s="378"/>
      <c r="AD1261" s="378"/>
      <c r="AE1261" s="378"/>
      <c r="AF1261" s="378"/>
      <c r="AG1261" s="378"/>
      <c r="AH1261" s="378"/>
      <c r="AI1261" s="378"/>
      <c r="AJ1261" s="378"/>
      <c r="AK1261" s="378"/>
      <c r="AL1261" s="378"/>
    </row>
    <row r="1262" spans="2:38" s="9" customFormat="1">
      <c r="B1262" s="7"/>
      <c r="E1262" s="378"/>
      <c r="F1262" s="378"/>
      <c r="G1262" s="378"/>
      <c r="H1262" s="378"/>
      <c r="I1262" s="378"/>
      <c r="J1262" s="378"/>
      <c r="K1262" s="378"/>
      <c r="L1262" s="378"/>
      <c r="M1262" s="378"/>
      <c r="N1262" s="378"/>
      <c r="O1262" s="378"/>
      <c r="P1262" s="378"/>
      <c r="Q1262" s="378"/>
      <c r="R1262" s="378"/>
      <c r="S1262" s="377"/>
      <c r="T1262" s="378"/>
      <c r="U1262" s="378"/>
      <c r="V1262" s="378"/>
      <c r="W1262" s="378"/>
      <c r="X1262" s="378"/>
      <c r="Y1262" s="378"/>
      <c r="Z1262" s="378"/>
      <c r="AA1262" s="378"/>
      <c r="AB1262" s="378"/>
      <c r="AC1262" s="378"/>
      <c r="AD1262" s="378"/>
      <c r="AE1262" s="378"/>
      <c r="AF1262" s="378"/>
      <c r="AG1262" s="378"/>
      <c r="AH1262" s="378"/>
      <c r="AI1262" s="378"/>
      <c r="AJ1262" s="378"/>
      <c r="AK1262" s="378"/>
      <c r="AL1262" s="378"/>
    </row>
    <row r="1263" spans="2:38" s="9" customFormat="1">
      <c r="B1263" s="7"/>
      <c r="E1263" s="378"/>
      <c r="F1263" s="378"/>
      <c r="G1263" s="378"/>
      <c r="H1263" s="378"/>
      <c r="I1263" s="378"/>
      <c r="J1263" s="378"/>
      <c r="K1263" s="378"/>
      <c r="L1263" s="378"/>
      <c r="M1263" s="378"/>
      <c r="N1263" s="378"/>
      <c r="O1263" s="378"/>
      <c r="P1263" s="378"/>
      <c r="Q1263" s="378"/>
      <c r="R1263" s="378"/>
      <c r="S1263" s="377"/>
      <c r="T1263" s="378"/>
      <c r="U1263" s="378"/>
      <c r="V1263" s="378"/>
      <c r="W1263" s="378"/>
      <c r="X1263" s="378"/>
      <c r="Y1263" s="378"/>
      <c r="Z1263" s="378"/>
      <c r="AA1263" s="378"/>
      <c r="AB1263" s="378"/>
      <c r="AC1263" s="378"/>
      <c r="AD1263" s="378"/>
      <c r="AE1263" s="378"/>
      <c r="AF1263" s="378"/>
      <c r="AG1263" s="378"/>
      <c r="AH1263" s="378"/>
      <c r="AI1263" s="378"/>
      <c r="AJ1263" s="378"/>
      <c r="AK1263" s="378"/>
      <c r="AL1263" s="378"/>
    </row>
    <row r="1264" spans="2:38" s="9" customFormat="1">
      <c r="B1264" s="7"/>
      <c r="E1264" s="378"/>
      <c r="F1264" s="378"/>
      <c r="G1264" s="378"/>
      <c r="H1264" s="378"/>
      <c r="I1264" s="378"/>
      <c r="J1264" s="378"/>
      <c r="K1264" s="378"/>
      <c r="L1264" s="378"/>
      <c r="M1264" s="378"/>
      <c r="N1264" s="378"/>
      <c r="O1264" s="378"/>
      <c r="P1264" s="378"/>
      <c r="Q1264" s="378"/>
      <c r="R1264" s="378"/>
      <c r="S1264" s="377"/>
      <c r="T1264" s="378"/>
      <c r="U1264" s="378"/>
      <c r="V1264" s="378"/>
      <c r="W1264" s="378"/>
      <c r="X1264" s="378"/>
      <c r="Y1264" s="378"/>
      <c r="Z1264" s="378"/>
      <c r="AA1264" s="378"/>
      <c r="AB1264" s="378"/>
      <c r="AC1264" s="378"/>
      <c r="AD1264" s="378"/>
      <c r="AE1264" s="378"/>
      <c r="AF1264" s="378"/>
      <c r="AG1264" s="378"/>
      <c r="AH1264" s="378"/>
      <c r="AI1264" s="378"/>
      <c r="AJ1264" s="378"/>
      <c r="AK1264" s="378"/>
      <c r="AL1264" s="378"/>
    </row>
    <row r="1265" spans="2:38" s="9" customFormat="1">
      <c r="B1265" s="7"/>
      <c r="E1265" s="378"/>
      <c r="F1265" s="378"/>
      <c r="G1265" s="378"/>
      <c r="H1265" s="378"/>
      <c r="I1265" s="378"/>
      <c r="J1265" s="378"/>
      <c r="K1265" s="378"/>
      <c r="L1265" s="378"/>
      <c r="M1265" s="378"/>
      <c r="N1265" s="378"/>
      <c r="O1265" s="378"/>
      <c r="P1265" s="378"/>
      <c r="Q1265" s="378"/>
      <c r="R1265" s="378"/>
      <c r="S1265" s="377"/>
      <c r="T1265" s="378"/>
      <c r="U1265" s="378"/>
      <c r="V1265" s="378"/>
      <c r="W1265" s="378"/>
      <c r="X1265" s="378"/>
      <c r="Y1265" s="378"/>
      <c r="Z1265" s="378"/>
      <c r="AA1265" s="378"/>
      <c r="AB1265" s="378"/>
      <c r="AC1265" s="378"/>
      <c r="AD1265" s="378"/>
      <c r="AE1265" s="378"/>
      <c r="AF1265" s="378"/>
      <c r="AG1265" s="378"/>
      <c r="AH1265" s="378"/>
      <c r="AI1265" s="378"/>
      <c r="AJ1265" s="378"/>
      <c r="AK1265" s="378"/>
      <c r="AL1265" s="378"/>
    </row>
    <row r="1266" spans="2:38" s="9" customFormat="1">
      <c r="B1266" s="7"/>
      <c r="E1266" s="378"/>
      <c r="F1266" s="378"/>
      <c r="G1266" s="378"/>
      <c r="H1266" s="378"/>
      <c r="I1266" s="378"/>
      <c r="J1266" s="378"/>
      <c r="K1266" s="378"/>
      <c r="L1266" s="378"/>
      <c r="M1266" s="378"/>
      <c r="N1266" s="378"/>
      <c r="O1266" s="378"/>
      <c r="P1266" s="378"/>
      <c r="Q1266" s="378"/>
      <c r="R1266" s="378"/>
      <c r="S1266" s="377"/>
      <c r="T1266" s="378"/>
      <c r="U1266" s="378"/>
      <c r="V1266" s="378"/>
      <c r="W1266" s="378"/>
      <c r="X1266" s="378"/>
      <c r="Y1266" s="378"/>
      <c r="Z1266" s="378"/>
      <c r="AA1266" s="378"/>
      <c r="AB1266" s="378"/>
      <c r="AC1266" s="378"/>
      <c r="AD1266" s="378"/>
      <c r="AE1266" s="378"/>
      <c r="AF1266" s="378"/>
      <c r="AG1266" s="378"/>
      <c r="AH1266" s="378"/>
      <c r="AI1266" s="378"/>
      <c r="AJ1266" s="378"/>
      <c r="AK1266" s="378"/>
      <c r="AL1266" s="378"/>
    </row>
    <row r="1267" spans="2:38" s="9" customFormat="1">
      <c r="B1267" s="7"/>
      <c r="E1267" s="378"/>
      <c r="F1267" s="378"/>
      <c r="G1267" s="378"/>
      <c r="H1267" s="378"/>
      <c r="I1267" s="378"/>
      <c r="J1267" s="378"/>
      <c r="K1267" s="378"/>
      <c r="L1267" s="378"/>
      <c r="M1267" s="378"/>
      <c r="N1267" s="378"/>
      <c r="O1267" s="378"/>
      <c r="P1267" s="378"/>
      <c r="Q1267" s="378"/>
      <c r="R1267" s="378"/>
      <c r="S1267" s="377"/>
      <c r="T1267" s="378"/>
      <c r="U1267" s="378"/>
      <c r="V1267" s="378"/>
      <c r="W1267" s="378"/>
      <c r="X1267" s="378"/>
      <c r="Y1267" s="378"/>
      <c r="Z1267" s="378"/>
      <c r="AA1267" s="378"/>
      <c r="AB1267" s="378"/>
      <c r="AC1267" s="378"/>
      <c r="AD1267" s="378"/>
      <c r="AE1267" s="378"/>
      <c r="AF1267" s="378"/>
      <c r="AG1267" s="378"/>
      <c r="AH1267" s="378"/>
      <c r="AI1267" s="378"/>
      <c r="AJ1267" s="378"/>
      <c r="AK1267" s="378"/>
      <c r="AL1267" s="378"/>
    </row>
    <row r="1268" spans="2:38" s="9" customFormat="1">
      <c r="B1268" s="7"/>
      <c r="E1268" s="378"/>
      <c r="F1268" s="378"/>
      <c r="G1268" s="378"/>
      <c r="H1268" s="378"/>
      <c r="I1268" s="378"/>
      <c r="J1268" s="378"/>
      <c r="K1268" s="378"/>
      <c r="L1268" s="378"/>
      <c r="M1268" s="378"/>
      <c r="N1268" s="378"/>
      <c r="O1268" s="378"/>
      <c r="P1268" s="378"/>
      <c r="Q1268" s="378"/>
      <c r="R1268" s="378"/>
      <c r="S1268" s="377"/>
      <c r="T1268" s="378"/>
      <c r="U1268" s="378"/>
      <c r="V1268" s="378"/>
      <c r="W1268" s="378"/>
      <c r="X1268" s="378"/>
      <c r="Y1268" s="378"/>
      <c r="Z1268" s="378"/>
      <c r="AA1268" s="378"/>
      <c r="AB1268" s="378"/>
      <c r="AC1268" s="378"/>
      <c r="AD1268" s="378"/>
      <c r="AE1268" s="378"/>
      <c r="AF1268" s="378"/>
      <c r="AG1268" s="378"/>
      <c r="AH1268" s="378"/>
      <c r="AI1268" s="378"/>
      <c r="AJ1268" s="378"/>
      <c r="AK1268" s="378"/>
      <c r="AL1268" s="378"/>
    </row>
    <row r="1269" spans="2:38" s="9" customFormat="1">
      <c r="B1269" s="7"/>
      <c r="E1269" s="378"/>
      <c r="F1269" s="378"/>
      <c r="G1269" s="378"/>
      <c r="H1269" s="378"/>
      <c r="I1269" s="378"/>
      <c r="J1269" s="378"/>
      <c r="K1269" s="378"/>
      <c r="L1269" s="378"/>
      <c r="M1269" s="378"/>
      <c r="N1269" s="378"/>
      <c r="O1269" s="378"/>
      <c r="P1269" s="378"/>
      <c r="Q1269" s="378"/>
      <c r="R1269" s="378"/>
      <c r="S1269" s="377"/>
      <c r="T1269" s="378"/>
      <c r="U1269" s="378"/>
      <c r="V1269" s="378"/>
      <c r="W1269" s="378"/>
      <c r="X1269" s="378"/>
      <c r="Y1269" s="378"/>
      <c r="Z1269" s="378"/>
      <c r="AA1269" s="378"/>
      <c r="AB1269" s="378"/>
      <c r="AC1269" s="378"/>
      <c r="AD1269" s="378"/>
      <c r="AE1269" s="378"/>
      <c r="AF1269" s="378"/>
      <c r="AG1269" s="378"/>
      <c r="AH1269" s="378"/>
      <c r="AI1269" s="378"/>
      <c r="AJ1269" s="378"/>
      <c r="AK1269" s="378"/>
      <c r="AL1269" s="378"/>
    </row>
    <row r="1270" spans="2:38" s="9" customFormat="1">
      <c r="B1270" s="7"/>
      <c r="E1270" s="378"/>
      <c r="F1270" s="378"/>
      <c r="G1270" s="378"/>
      <c r="H1270" s="378"/>
      <c r="I1270" s="378"/>
      <c r="J1270" s="378"/>
      <c r="K1270" s="378"/>
      <c r="L1270" s="378"/>
      <c r="M1270" s="378"/>
      <c r="N1270" s="378"/>
      <c r="O1270" s="378"/>
      <c r="P1270" s="378"/>
      <c r="Q1270" s="378"/>
      <c r="R1270" s="378"/>
      <c r="S1270" s="377"/>
      <c r="T1270" s="378"/>
      <c r="U1270" s="378"/>
      <c r="V1270" s="378"/>
      <c r="W1270" s="378"/>
      <c r="X1270" s="378"/>
      <c r="Y1270" s="378"/>
      <c r="Z1270" s="378"/>
      <c r="AA1270" s="378"/>
      <c r="AB1270" s="378"/>
      <c r="AC1270" s="378"/>
      <c r="AD1270" s="378"/>
      <c r="AE1270" s="378"/>
      <c r="AF1270" s="378"/>
      <c r="AG1270" s="378"/>
      <c r="AH1270" s="378"/>
      <c r="AI1270" s="378"/>
      <c r="AJ1270" s="378"/>
      <c r="AK1270" s="378"/>
      <c r="AL1270" s="378"/>
    </row>
    <row r="1271" spans="2:38" s="9" customFormat="1">
      <c r="B1271" s="7"/>
      <c r="E1271" s="378"/>
      <c r="F1271" s="378"/>
      <c r="G1271" s="378"/>
      <c r="H1271" s="378"/>
      <c r="I1271" s="378"/>
      <c r="J1271" s="378"/>
      <c r="K1271" s="378"/>
      <c r="L1271" s="378"/>
      <c r="M1271" s="378"/>
      <c r="N1271" s="378"/>
      <c r="O1271" s="378"/>
      <c r="P1271" s="378"/>
      <c r="Q1271" s="378"/>
      <c r="R1271" s="378"/>
      <c r="S1271" s="377"/>
      <c r="T1271" s="378"/>
      <c r="U1271" s="378"/>
      <c r="V1271" s="378"/>
      <c r="W1271" s="378"/>
      <c r="X1271" s="378"/>
      <c r="Y1271" s="378"/>
      <c r="Z1271" s="378"/>
      <c r="AA1271" s="378"/>
      <c r="AB1271" s="378"/>
      <c r="AC1271" s="378"/>
      <c r="AD1271" s="378"/>
      <c r="AE1271" s="378"/>
      <c r="AF1271" s="378"/>
      <c r="AG1271" s="378"/>
      <c r="AH1271" s="378"/>
      <c r="AI1271" s="378"/>
      <c r="AJ1271" s="378"/>
      <c r="AK1271" s="378"/>
      <c r="AL1271" s="378"/>
    </row>
    <row r="1272" spans="2:38" s="9" customFormat="1">
      <c r="B1272" s="7"/>
      <c r="E1272" s="378"/>
      <c r="F1272" s="378"/>
      <c r="G1272" s="378"/>
      <c r="H1272" s="378"/>
      <c r="I1272" s="378"/>
      <c r="J1272" s="378"/>
      <c r="K1272" s="378"/>
      <c r="L1272" s="378"/>
      <c r="M1272" s="378"/>
      <c r="N1272" s="378"/>
      <c r="O1272" s="378"/>
      <c r="P1272" s="378"/>
      <c r="Q1272" s="378"/>
      <c r="R1272" s="378"/>
      <c r="S1272" s="377"/>
      <c r="T1272" s="378"/>
      <c r="U1272" s="378"/>
      <c r="V1272" s="378"/>
      <c r="W1272" s="378"/>
      <c r="X1272" s="378"/>
      <c r="Y1272" s="378"/>
      <c r="Z1272" s="378"/>
      <c r="AA1272" s="378"/>
      <c r="AB1272" s="378"/>
      <c r="AC1272" s="378"/>
      <c r="AD1272" s="378"/>
      <c r="AE1272" s="378"/>
      <c r="AF1272" s="378"/>
      <c r="AG1272" s="378"/>
      <c r="AH1272" s="378"/>
      <c r="AI1272" s="378"/>
      <c r="AJ1272" s="378"/>
      <c r="AK1272" s="378"/>
      <c r="AL1272" s="378"/>
    </row>
    <row r="1273" spans="2:38" s="9" customFormat="1">
      <c r="B1273" s="7"/>
      <c r="E1273" s="378"/>
      <c r="F1273" s="378"/>
      <c r="G1273" s="378"/>
      <c r="H1273" s="378"/>
      <c r="I1273" s="378"/>
      <c r="J1273" s="378"/>
      <c r="K1273" s="378"/>
      <c r="L1273" s="378"/>
      <c r="M1273" s="378"/>
      <c r="N1273" s="378"/>
      <c r="O1273" s="378"/>
      <c r="P1273" s="378"/>
      <c r="Q1273" s="378"/>
      <c r="R1273" s="378"/>
      <c r="S1273" s="377"/>
      <c r="T1273" s="378"/>
      <c r="U1273" s="378"/>
      <c r="V1273" s="378"/>
      <c r="W1273" s="378"/>
      <c r="X1273" s="378"/>
      <c r="Y1273" s="378"/>
      <c r="Z1273" s="378"/>
      <c r="AA1273" s="378"/>
      <c r="AB1273" s="378"/>
      <c r="AC1273" s="378"/>
      <c r="AD1273" s="378"/>
      <c r="AE1273" s="378"/>
      <c r="AF1273" s="378"/>
      <c r="AG1273" s="378"/>
      <c r="AH1273" s="378"/>
      <c r="AI1273" s="378"/>
      <c r="AJ1273" s="378"/>
      <c r="AK1273" s="378"/>
      <c r="AL1273" s="378"/>
    </row>
    <row r="1274" spans="2:38" s="9" customFormat="1">
      <c r="B1274" s="7"/>
      <c r="E1274" s="378"/>
      <c r="F1274" s="378"/>
      <c r="G1274" s="378"/>
      <c r="H1274" s="378"/>
      <c r="I1274" s="378"/>
      <c r="J1274" s="378"/>
      <c r="K1274" s="378"/>
      <c r="L1274" s="378"/>
      <c r="M1274" s="378"/>
      <c r="N1274" s="378"/>
      <c r="O1274" s="378"/>
      <c r="P1274" s="378"/>
      <c r="Q1274" s="378"/>
      <c r="R1274" s="378"/>
      <c r="S1274" s="377"/>
      <c r="T1274" s="378"/>
      <c r="U1274" s="378"/>
      <c r="V1274" s="378"/>
      <c r="W1274" s="378"/>
      <c r="X1274" s="378"/>
      <c r="Y1274" s="378"/>
      <c r="Z1274" s="378"/>
      <c r="AA1274" s="378"/>
      <c r="AB1274" s="378"/>
      <c r="AC1274" s="378"/>
      <c r="AD1274" s="378"/>
      <c r="AE1274" s="378"/>
      <c r="AF1274" s="378"/>
      <c r="AG1274" s="378"/>
      <c r="AH1274" s="378"/>
      <c r="AI1274" s="378"/>
      <c r="AJ1274" s="378"/>
      <c r="AK1274" s="378"/>
      <c r="AL1274" s="378"/>
    </row>
    <row r="1275" spans="2:38" s="9" customFormat="1">
      <c r="B1275" s="7"/>
      <c r="E1275" s="378"/>
      <c r="F1275" s="378"/>
      <c r="G1275" s="378"/>
      <c r="H1275" s="378"/>
      <c r="I1275" s="378"/>
      <c r="J1275" s="378"/>
      <c r="K1275" s="378"/>
      <c r="L1275" s="378"/>
      <c r="M1275" s="378"/>
      <c r="N1275" s="378"/>
      <c r="O1275" s="378"/>
      <c r="P1275" s="378"/>
      <c r="Q1275" s="378"/>
      <c r="R1275" s="378"/>
      <c r="S1275" s="377"/>
      <c r="T1275" s="378"/>
      <c r="U1275" s="378"/>
      <c r="V1275" s="378"/>
      <c r="W1275" s="378"/>
      <c r="X1275" s="378"/>
      <c r="Y1275" s="378"/>
      <c r="Z1275" s="378"/>
      <c r="AA1275" s="378"/>
      <c r="AB1275" s="378"/>
      <c r="AC1275" s="378"/>
      <c r="AD1275" s="378"/>
      <c r="AE1275" s="378"/>
      <c r="AF1275" s="378"/>
      <c r="AG1275" s="378"/>
      <c r="AH1275" s="378"/>
      <c r="AI1275" s="378"/>
      <c r="AJ1275" s="378"/>
      <c r="AK1275" s="378"/>
      <c r="AL1275" s="378"/>
    </row>
    <row r="1276" spans="2:38" s="9" customFormat="1">
      <c r="B1276" s="7"/>
      <c r="E1276" s="378"/>
      <c r="F1276" s="378"/>
      <c r="G1276" s="378"/>
      <c r="H1276" s="378"/>
      <c r="I1276" s="378"/>
      <c r="J1276" s="378"/>
      <c r="K1276" s="378"/>
      <c r="L1276" s="378"/>
      <c r="M1276" s="378"/>
      <c r="N1276" s="378"/>
      <c r="O1276" s="378"/>
      <c r="P1276" s="378"/>
      <c r="Q1276" s="378"/>
      <c r="R1276" s="378"/>
      <c r="S1276" s="377"/>
      <c r="T1276" s="378"/>
      <c r="U1276" s="378"/>
      <c r="V1276" s="378"/>
      <c r="W1276" s="378"/>
      <c r="X1276" s="378"/>
      <c r="Y1276" s="378"/>
      <c r="Z1276" s="378"/>
      <c r="AA1276" s="378"/>
      <c r="AB1276" s="378"/>
      <c r="AC1276" s="378"/>
      <c r="AD1276" s="378"/>
      <c r="AE1276" s="378"/>
      <c r="AF1276" s="378"/>
      <c r="AG1276" s="378"/>
      <c r="AH1276" s="378"/>
      <c r="AI1276" s="378"/>
      <c r="AJ1276" s="378"/>
      <c r="AK1276" s="378"/>
      <c r="AL1276" s="378"/>
    </row>
    <row r="1277" spans="2:38" s="9" customFormat="1">
      <c r="B1277" s="7"/>
      <c r="E1277" s="378"/>
      <c r="F1277" s="378"/>
      <c r="G1277" s="378"/>
      <c r="H1277" s="378"/>
      <c r="I1277" s="378"/>
      <c r="J1277" s="378"/>
      <c r="K1277" s="378"/>
      <c r="L1277" s="378"/>
      <c r="M1277" s="378"/>
      <c r="N1277" s="378"/>
      <c r="O1277" s="378"/>
      <c r="P1277" s="378"/>
      <c r="Q1277" s="378"/>
      <c r="R1277" s="378"/>
      <c r="S1277" s="377"/>
      <c r="T1277" s="378"/>
      <c r="U1277" s="378"/>
      <c r="V1277" s="378"/>
      <c r="W1277" s="378"/>
      <c r="X1277" s="378"/>
      <c r="Y1277" s="378"/>
      <c r="Z1277" s="378"/>
      <c r="AA1277" s="378"/>
      <c r="AB1277" s="378"/>
      <c r="AC1277" s="378"/>
      <c r="AD1277" s="378"/>
      <c r="AE1277" s="378"/>
      <c r="AF1277" s="378"/>
      <c r="AG1277" s="378"/>
      <c r="AH1277" s="378"/>
      <c r="AI1277" s="378"/>
      <c r="AJ1277" s="378"/>
      <c r="AK1277" s="378"/>
      <c r="AL1277" s="378"/>
    </row>
    <row r="1278" spans="2:38" s="9" customFormat="1">
      <c r="B1278" s="7"/>
      <c r="E1278" s="378"/>
      <c r="F1278" s="378"/>
      <c r="G1278" s="378"/>
      <c r="H1278" s="378"/>
      <c r="I1278" s="378"/>
      <c r="J1278" s="378"/>
      <c r="K1278" s="378"/>
      <c r="L1278" s="378"/>
      <c r="M1278" s="378"/>
      <c r="N1278" s="378"/>
      <c r="O1278" s="378"/>
      <c r="P1278" s="378"/>
      <c r="Q1278" s="378"/>
      <c r="R1278" s="378"/>
      <c r="S1278" s="377"/>
      <c r="T1278" s="378"/>
      <c r="U1278" s="378"/>
      <c r="V1278" s="378"/>
      <c r="W1278" s="378"/>
      <c r="X1278" s="378"/>
      <c r="Y1278" s="378"/>
      <c r="Z1278" s="378"/>
      <c r="AA1278" s="378"/>
      <c r="AB1278" s="378"/>
      <c r="AC1278" s="378"/>
      <c r="AD1278" s="378"/>
      <c r="AE1278" s="378"/>
      <c r="AF1278" s="378"/>
      <c r="AG1278" s="378"/>
      <c r="AH1278" s="378"/>
      <c r="AI1278" s="378"/>
      <c r="AJ1278" s="378"/>
      <c r="AK1278" s="378"/>
      <c r="AL1278" s="378"/>
    </row>
    <row r="1279" spans="2:38" s="9" customFormat="1">
      <c r="B1279" s="7"/>
      <c r="E1279" s="378"/>
      <c r="F1279" s="378"/>
      <c r="G1279" s="378"/>
      <c r="H1279" s="378"/>
      <c r="I1279" s="378"/>
      <c r="J1279" s="378"/>
      <c r="K1279" s="378"/>
      <c r="L1279" s="378"/>
      <c r="M1279" s="378"/>
      <c r="N1279" s="378"/>
      <c r="O1279" s="378"/>
      <c r="P1279" s="378"/>
      <c r="Q1279" s="378"/>
      <c r="R1279" s="378"/>
      <c r="S1279" s="377"/>
      <c r="T1279" s="378"/>
      <c r="U1279" s="378"/>
      <c r="V1279" s="378"/>
      <c r="W1279" s="378"/>
      <c r="X1279" s="378"/>
      <c r="Y1279" s="378"/>
      <c r="Z1279" s="378"/>
      <c r="AA1279" s="378"/>
      <c r="AB1279" s="378"/>
      <c r="AC1279" s="378"/>
      <c r="AD1279" s="378"/>
      <c r="AE1279" s="378"/>
      <c r="AF1279" s="378"/>
      <c r="AG1279" s="378"/>
      <c r="AH1279" s="378"/>
      <c r="AI1279" s="378"/>
      <c r="AJ1279" s="378"/>
      <c r="AK1279" s="378"/>
      <c r="AL1279" s="378"/>
    </row>
    <row r="1280" spans="2:38" s="9" customFormat="1">
      <c r="B1280" s="7"/>
      <c r="E1280" s="378"/>
      <c r="F1280" s="378"/>
      <c r="G1280" s="378"/>
      <c r="H1280" s="378"/>
      <c r="I1280" s="378"/>
      <c r="J1280" s="378"/>
      <c r="K1280" s="378"/>
      <c r="L1280" s="378"/>
      <c r="M1280" s="378"/>
      <c r="N1280" s="378"/>
      <c r="O1280" s="378"/>
      <c r="P1280" s="378"/>
      <c r="Q1280" s="378"/>
      <c r="R1280" s="378"/>
      <c r="S1280" s="377"/>
      <c r="T1280" s="378"/>
      <c r="U1280" s="378"/>
      <c r="V1280" s="378"/>
      <c r="W1280" s="378"/>
      <c r="X1280" s="378"/>
      <c r="Y1280" s="378"/>
      <c r="Z1280" s="378"/>
      <c r="AA1280" s="378"/>
      <c r="AB1280" s="378"/>
      <c r="AC1280" s="378"/>
      <c r="AD1280" s="378"/>
      <c r="AE1280" s="378"/>
      <c r="AF1280" s="378"/>
      <c r="AG1280" s="378"/>
      <c r="AH1280" s="378"/>
      <c r="AI1280" s="378"/>
      <c r="AJ1280" s="378"/>
      <c r="AK1280" s="378"/>
      <c r="AL1280" s="378"/>
    </row>
    <row r="1281" spans="2:38" s="9" customFormat="1">
      <c r="B1281" s="7"/>
      <c r="E1281" s="378"/>
      <c r="F1281" s="378"/>
      <c r="G1281" s="378"/>
      <c r="H1281" s="378"/>
      <c r="I1281" s="378"/>
      <c r="J1281" s="378"/>
      <c r="K1281" s="378"/>
      <c r="L1281" s="378"/>
      <c r="M1281" s="378"/>
      <c r="N1281" s="378"/>
      <c r="O1281" s="378"/>
      <c r="P1281" s="378"/>
      <c r="Q1281" s="378"/>
      <c r="R1281" s="378"/>
      <c r="S1281" s="377"/>
      <c r="T1281" s="378"/>
      <c r="U1281" s="378"/>
      <c r="V1281" s="378"/>
      <c r="W1281" s="378"/>
      <c r="X1281" s="378"/>
      <c r="Y1281" s="378"/>
      <c r="Z1281" s="378"/>
      <c r="AA1281" s="378"/>
      <c r="AB1281" s="378"/>
      <c r="AC1281" s="378"/>
      <c r="AD1281" s="378"/>
      <c r="AE1281" s="378"/>
      <c r="AF1281" s="378"/>
      <c r="AG1281" s="378"/>
      <c r="AH1281" s="378"/>
      <c r="AI1281" s="378"/>
      <c r="AJ1281" s="378"/>
      <c r="AK1281" s="378"/>
      <c r="AL1281" s="378"/>
    </row>
    <row r="1282" spans="2:38" s="9" customFormat="1">
      <c r="B1282" s="7"/>
      <c r="E1282" s="378"/>
      <c r="F1282" s="378"/>
      <c r="G1282" s="378"/>
      <c r="H1282" s="378"/>
      <c r="I1282" s="378"/>
      <c r="J1282" s="378"/>
      <c r="K1282" s="378"/>
      <c r="L1282" s="378"/>
      <c r="M1282" s="378"/>
      <c r="N1282" s="378"/>
      <c r="O1282" s="378"/>
      <c r="P1282" s="378"/>
      <c r="Q1282" s="378"/>
      <c r="R1282" s="378"/>
      <c r="S1282" s="377"/>
      <c r="T1282" s="378"/>
      <c r="U1282" s="378"/>
      <c r="V1282" s="378"/>
      <c r="W1282" s="378"/>
      <c r="X1282" s="378"/>
      <c r="Y1282" s="378"/>
      <c r="Z1282" s="378"/>
      <c r="AA1282" s="378"/>
      <c r="AB1282" s="378"/>
      <c r="AC1282" s="378"/>
      <c r="AD1282" s="378"/>
      <c r="AE1282" s="378"/>
      <c r="AF1282" s="378"/>
      <c r="AG1282" s="378"/>
      <c r="AH1282" s="378"/>
      <c r="AI1282" s="378"/>
      <c r="AJ1282" s="378"/>
      <c r="AK1282" s="378"/>
      <c r="AL1282" s="378"/>
    </row>
    <row r="1283" spans="2:38" s="9" customFormat="1">
      <c r="B1283" s="7"/>
      <c r="E1283" s="378"/>
      <c r="F1283" s="378"/>
      <c r="G1283" s="378"/>
      <c r="H1283" s="378"/>
      <c r="I1283" s="378"/>
      <c r="J1283" s="378"/>
      <c r="K1283" s="378"/>
      <c r="L1283" s="378"/>
      <c r="M1283" s="378"/>
      <c r="N1283" s="378"/>
      <c r="O1283" s="378"/>
      <c r="P1283" s="378"/>
      <c r="Q1283" s="378"/>
      <c r="R1283" s="378"/>
      <c r="S1283" s="377"/>
      <c r="T1283" s="378"/>
      <c r="U1283" s="378"/>
      <c r="V1283" s="378"/>
      <c r="W1283" s="378"/>
      <c r="X1283" s="378"/>
      <c r="Y1283" s="378"/>
      <c r="Z1283" s="378"/>
      <c r="AA1283" s="378"/>
      <c r="AB1283" s="378"/>
      <c r="AC1283" s="378"/>
      <c r="AD1283" s="378"/>
      <c r="AE1283" s="378"/>
      <c r="AF1283" s="378"/>
      <c r="AG1283" s="378"/>
      <c r="AH1283" s="378"/>
      <c r="AI1283" s="378"/>
      <c r="AJ1283" s="378"/>
      <c r="AK1283" s="378"/>
      <c r="AL1283" s="378"/>
    </row>
    <row r="1284" spans="2:38" s="9" customFormat="1">
      <c r="B1284" s="7"/>
      <c r="E1284" s="378"/>
      <c r="F1284" s="378"/>
      <c r="G1284" s="378"/>
      <c r="H1284" s="378"/>
      <c r="I1284" s="378"/>
      <c r="J1284" s="378"/>
      <c r="K1284" s="378"/>
      <c r="L1284" s="378"/>
      <c r="M1284" s="378"/>
      <c r="N1284" s="378"/>
      <c r="O1284" s="378"/>
      <c r="P1284" s="378"/>
      <c r="Q1284" s="378"/>
      <c r="R1284" s="378"/>
      <c r="S1284" s="377"/>
      <c r="T1284" s="378"/>
      <c r="U1284" s="378"/>
      <c r="V1284" s="378"/>
      <c r="W1284" s="378"/>
      <c r="X1284" s="378"/>
      <c r="Y1284" s="378"/>
      <c r="Z1284" s="378"/>
      <c r="AA1284" s="378"/>
      <c r="AB1284" s="378"/>
      <c r="AC1284" s="378"/>
      <c r="AD1284" s="378"/>
      <c r="AE1284" s="378"/>
      <c r="AF1284" s="378"/>
      <c r="AG1284" s="378"/>
      <c r="AH1284" s="378"/>
      <c r="AI1284" s="378"/>
      <c r="AJ1284" s="378"/>
      <c r="AK1284" s="378"/>
      <c r="AL1284" s="378"/>
    </row>
    <row r="1285" spans="2:38" s="9" customFormat="1">
      <c r="B1285" s="7"/>
      <c r="E1285" s="378"/>
      <c r="F1285" s="378"/>
      <c r="G1285" s="378"/>
      <c r="H1285" s="378"/>
      <c r="I1285" s="378"/>
      <c r="J1285" s="378"/>
      <c r="K1285" s="378"/>
      <c r="L1285" s="378"/>
      <c r="M1285" s="378"/>
      <c r="N1285" s="378"/>
      <c r="O1285" s="378"/>
      <c r="P1285" s="378"/>
      <c r="Q1285" s="378"/>
      <c r="R1285" s="378"/>
      <c r="S1285" s="377"/>
      <c r="T1285" s="378"/>
      <c r="U1285" s="378"/>
      <c r="V1285" s="378"/>
      <c r="W1285" s="378"/>
      <c r="X1285" s="378"/>
      <c r="Y1285" s="378"/>
      <c r="Z1285" s="378"/>
      <c r="AA1285" s="378"/>
      <c r="AB1285" s="378"/>
      <c r="AC1285" s="378"/>
      <c r="AD1285" s="378"/>
      <c r="AE1285" s="378"/>
      <c r="AF1285" s="378"/>
      <c r="AG1285" s="378"/>
      <c r="AH1285" s="378"/>
      <c r="AI1285" s="378"/>
      <c r="AJ1285" s="378"/>
      <c r="AK1285" s="378"/>
      <c r="AL1285" s="378"/>
    </row>
    <row r="1286" spans="2:38" s="9" customFormat="1">
      <c r="B1286" s="7"/>
      <c r="E1286" s="378"/>
      <c r="F1286" s="378"/>
      <c r="G1286" s="378"/>
      <c r="H1286" s="378"/>
      <c r="I1286" s="378"/>
      <c r="J1286" s="378"/>
      <c r="K1286" s="378"/>
      <c r="L1286" s="378"/>
      <c r="M1286" s="378"/>
      <c r="N1286" s="378"/>
      <c r="O1286" s="378"/>
      <c r="P1286" s="378"/>
      <c r="Q1286" s="378"/>
      <c r="R1286" s="378"/>
      <c r="S1286" s="377"/>
      <c r="T1286" s="378"/>
      <c r="U1286" s="378"/>
      <c r="V1286" s="378"/>
      <c r="W1286" s="378"/>
      <c r="X1286" s="378"/>
      <c r="Y1286" s="378"/>
      <c r="Z1286" s="378"/>
      <c r="AA1286" s="378"/>
      <c r="AB1286" s="378"/>
      <c r="AC1286" s="378"/>
      <c r="AD1286" s="378"/>
      <c r="AE1286" s="378"/>
      <c r="AF1286" s="378"/>
      <c r="AG1286" s="378"/>
      <c r="AH1286" s="378"/>
      <c r="AI1286" s="378"/>
      <c r="AJ1286" s="378"/>
      <c r="AK1286" s="378"/>
      <c r="AL1286" s="378"/>
    </row>
    <row r="1287" spans="2:38" s="9" customFormat="1">
      <c r="B1287" s="7"/>
      <c r="E1287" s="378"/>
      <c r="F1287" s="378"/>
      <c r="G1287" s="378"/>
      <c r="H1287" s="378"/>
      <c r="I1287" s="378"/>
      <c r="J1287" s="378"/>
      <c r="K1287" s="378"/>
      <c r="L1287" s="378"/>
      <c r="M1287" s="378"/>
      <c r="N1287" s="378"/>
      <c r="O1287" s="378"/>
      <c r="P1287" s="378"/>
      <c r="Q1287" s="378"/>
      <c r="R1287" s="378"/>
      <c r="S1287" s="377"/>
      <c r="T1287" s="378"/>
      <c r="U1287" s="378"/>
      <c r="V1287" s="378"/>
      <c r="W1287" s="378"/>
      <c r="X1287" s="378"/>
      <c r="Y1287" s="378"/>
      <c r="Z1287" s="378"/>
      <c r="AA1287" s="378"/>
      <c r="AB1287" s="378"/>
      <c r="AC1287" s="378"/>
      <c r="AD1287" s="378"/>
      <c r="AE1287" s="378"/>
      <c r="AF1287" s="378"/>
      <c r="AG1287" s="378"/>
      <c r="AH1287" s="378"/>
      <c r="AI1287" s="378"/>
      <c r="AJ1287" s="378"/>
      <c r="AK1287" s="378"/>
      <c r="AL1287" s="378"/>
    </row>
    <row r="1288" spans="2:38" s="9" customFormat="1">
      <c r="B1288" s="7"/>
      <c r="E1288" s="378"/>
      <c r="F1288" s="378"/>
      <c r="G1288" s="378"/>
      <c r="H1288" s="378"/>
      <c r="I1288" s="378"/>
      <c r="J1288" s="378"/>
      <c r="K1288" s="378"/>
      <c r="L1288" s="378"/>
      <c r="M1288" s="378"/>
      <c r="N1288" s="378"/>
      <c r="O1288" s="378"/>
      <c r="P1288" s="378"/>
      <c r="Q1288" s="378"/>
      <c r="R1288" s="378"/>
      <c r="S1288" s="377"/>
      <c r="T1288" s="378"/>
      <c r="U1288" s="378"/>
      <c r="V1288" s="378"/>
      <c r="W1288" s="378"/>
      <c r="X1288" s="378"/>
      <c r="Y1288" s="378"/>
      <c r="Z1288" s="378"/>
      <c r="AA1288" s="378"/>
      <c r="AB1288" s="378"/>
      <c r="AC1288" s="378"/>
      <c r="AD1288" s="378"/>
      <c r="AE1288" s="378"/>
      <c r="AF1288" s="378"/>
      <c r="AG1288" s="378"/>
      <c r="AH1288" s="378"/>
      <c r="AI1288" s="378"/>
      <c r="AJ1288" s="378"/>
      <c r="AK1288" s="378"/>
      <c r="AL1288" s="378"/>
    </row>
    <row r="1289" spans="2:38" s="9" customFormat="1">
      <c r="B1289" s="7"/>
      <c r="E1289" s="378"/>
      <c r="F1289" s="378"/>
      <c r="G1289" s="378"/>
      <c r="H1289" s="378"/>
      <c r="I1289" s="378"/>
      <c r="J1289" s="378"/>
      <c r="K1289" s="378"/>
      <c r="L1289" s="378"/>
      <c r="M1289" s="378"/>
      <c r="N1289" s="378"/>
      <c r="O1289" s="378"/>
      <c r="P1289" s="378"/>
      <c r="Q1289" s="378"/>
      <c r="R1289" s="378"/>
      <c r="S1289" s="377"/>
      <c r="T1289" s="378"/>
      <c r="U1289" s="378"/>
      <c r="V1289" s="378"/>
      <c r="W1289" s="378"/>
      <c r="X1289" s="378"/>
      <c r="Y1289" s="378"/>
      <c r="Z1289" s="378"/>
      <c r="AA1289" s="378"/>
      <c r="AB1289" s="378"/>
      <c r="AC1289" s="378"/>
      <c r="AD1289" s="378"/>
      <c r="AE1289" s="378"/>
      <c r="AF1289" s="378"/>
      <c r="AG1289" s="378"/>
      <c r="AH1289" s="378"/>
      <c r="AI1289" s="378"/>
      <c r="AJ1289" s="378"/>
      <c r="AK1289" s="378"/>
      <c r="AL1289" s="378"/>
    </row>
    <row r="1290" spans="2:38" s="9" customFormat="1">
      <c r="B1290" s="7"/>
      <c r="E1290" s="378"/>
      <c r="F1290" s="378"/>
      <c r="G1290" s="378"/>
      <c r="H1290" s="378"/>
      <c r="I1290" s="378"/>
      <c r="J1290" s="378"/>
      <c r="K1290" s="378"/>
      <c r="L1290" s="378"/>
      <c r="M1290" s="378"/>
      <c r="N1290" s="378"/>
      <c r="O1290" s="378"/>
      <c r="P1290" s="378"/>
      <c r="Q1290" s="378"/>
      <c r="R1290" s="378"/>
      <c r="S1290" s="377"/>
      <c r="T1290" s="378"/>
      <c r="U1290" s="378"/>
      <c r="V1290" s="378"/>
      <c r="W1290" s="378"/>
      <c r="X1290" s="378"/>
      <c r="Y1290" s="378"/>
      <c r="Z1290" s="378"/>
      <c r="AA1290" s="378"/>
      <c r="AB1290" s="378"/>
      <c r="AC1290" s="378"/>
      <c r="AD1290" s="378"/>
      <c r="AE1290" s="378"/>
      <c r="AF1290" s="378"/>
      <c r="AG1290" s="378"/>
      <c r="AH1290" s="378"/>
      <c r="AI1290" s="378"/>
      <c r="AJ1290" s="378"/>
      <c r="AK1290" s="378"/>
      <c r="AL1290" s="378"/>
    </row>
    <row r="1291" spans="2:38" s="9" customFormat="1">
      <c r="B1291" s="7"/>
      <c r="E1291" s="378"/>
      <c r="F1291" s="378"/>
      <c r="G1291" s="378"/>
      <c r="H1291" s="378"/>
      <c r="I1291" s="378"/>
      <c r="J1291" s="378"/>
      <c r="K1291" s="378"/>
      <c r="L1291" s="378"/>
      <c r="M1291" s="378"/>
      <c r="N1291" s="378"/>
      <c r="O1291" s="378"/>
      <c r="P1291" s="378"/>
      <c r="Q1291" s="378"/>
      <c r="R1291" s="378"/>
      <c r="S1291" s="377"/>
      <c r="T1291" s="378"/>
      <c r="U1291" s="378"/>
      <c r="V1291" s="378"/>
      <c r="W1291" s="378"/>
      <c r="X1291" s="378"/>
      <c r="Y1291" s="378"/>
      <c r="Z1291" s="378"/>
      <c r="AA1291" s="378"/>
      <c r="AB1291" s="378"/>
      <c r="AC1291" s="378"/>
      <c r="AD1291" s="378"/>
      <c r="AE1291" s="378"/>
      <c r="AF1291" s="378"/>
      <c r="AG1291" s="378"/>
      <c r="AH1291" s="378"/>
      <c r="AI1291" s="378"/>
      <c r="AJ1291" s="378"/>
      <c r="AK1291" s="378"/>
      <c r="AL1291" s="378"/>
    </row>
    <row r="1292" spans="2:38" s="9" customFormat="1">
      <c r="B1292" s="7"/>
      <c r="E1292" s="378"/>
      <c r="F1292" s="378"/>
      <c r="G1292" s="378"/>
      <c r="H1292" s="378"/>
      <c r="I1292" s="378"/>
      <c r="J1292" s="378"/>
      <c r="K1292" s="378"/>
      <c r="L1292" s="378"/>
      <c r="M1292" s="378"/>
      <c r="N1292" s="378"/>
      <c r="O1292" s="378"/>
      <c r="P1292" s="378"/>
      <c r="Q1292" s="378"/>
      <c r="R1292" s="378"/>
      <c r="S1292" s="377"/>
      <c r="T1292" s="378"/>
      <c r="U1292" s="378"/>
      <c r="V1292" s="378"/>
      <c r="W1292" s="378"/>
      <c r="X1292" s="378"/>
      <c r="Y1292" s="378"/>
      <c r="Z1292" s="378"/>
      <c r="AA1292" s="378"/>
      <c r="AB1292" s="378"/>
      <c r="AC1292" s="378"/>
      <c r="AD1292" s="378"/>
      <c r="AE1292" s="378"/>
      <c r="AF1292" s="378"/>
      <c r="AG1292" s="378"/>
      <c r="AH1292" s="378"/>
      <c r="AI1292" s="378"/>
      <c r="AJ1292" s="378"/>
      <c r="AK1292" s="378"/>
      <c r="AL1292" s="378"/>
    </row>
    <row r="1293" spans="2:38" s="9" customFormat="1">
      <c r="B1293" s="7"/>
      <c r="E1293" s="378"/>
      <c r="F1293" s="378"/>
      <c r="G1293" s="378"/>
      <c r="H1293" s="378"/>
      <c r="I1293" s="378"/>
      <c r="J1293" s="378"/>
      <c r="K1293" s="378"/>
      <c r="L1293" s="378"/>
      <c r="M1293" s="378"/>
      <c r="N1293" s="378"/>
      <c r="O1293" s="378"/>
      <c r="P1293" s="378"/>
      <c r="Q1293" s="378"/>
      <c r="R1293" s="378"/>
      <c r="S1293" s="377"/>
      <c r="T1293" s="378"/>
      <c r="U1293" s="378"/>
      <c r="V1293" s="378"/>
      <c r="W1293" s="378"/>
      <c r="X1293" s="378"/>
      <c r="Y1293" s="378"/>
      <c r="Z1293" s="378"/>
      <c r="AA1293" s="378"/>
      <c r="AB1293" s="378"/>
      <c r="AC1293" s="378"/>
      <c r="AD1293" s="378"/>
      <c r="AE1293" s="378"/>
      <c r="AF1293" s="378"/>
      <c r="AG1293" s="378"/>
      <c r="AH1293" s="378"/>
      <c r="AI1293" s="378"/>
      <c r="AJ1293" s="378"/>
      <c r="AK1293" s="378"/>
      <c r="AL1293" s="378"/>
    </row>
    <row r="1294" spans="2:38" s="9" customFormat="1">
      <c r="B1294" s="7"/>
      <c r="E1294" s="378"/>
      <c r="F1294" s="378"/>
      <c r="G1294" s="378"/>
      <c r="H1294" s="378"/>
      <c r="I1294" s="378"/>
      <c r="J1294" s="378"/>
      <c r="K1294" s="378"/>
      <c r="L1294" s="378"/>
      <c r="M1294" s="378"/>
      <c r="N1294" s="378"/>
      <c r="O1294" s="378"/>
      <c r="P1294" s="378"/>
      <c r="Q1294" s="378"/>
      <c r="R1294" s="378"/>
      <c r="S1294" s="377"/>
      <c r="T1294" s="378"/>
      <c r="U1294" s="378"/>
      <c r="V1294" s="378"/>
      <c r="W1294" s="378"/>
      <c r="X1294" s="378"/>
      <c r="Y1294" s="378"/>
      <c r="Z1294" s="378"/>
      <c r="AA1294" s="378"/>
      <c r="AB1294" s="378"/>
      <c r="AC1294" s="378"/>
      <c r="AD1294" s="378"/>
      <c r="AE1294" s="378"/>
      <c r="AF1294" s="378"/>
      <c r="AG1294" s="378"/>
      <c r="AH1294" s="378"/>
      <c r="AI1294" s="378"/>
      <c r="AJ1294" s="378"/>
      <c r="AK1294" s="378"/>
      <c r="AL1294" s="378"/>
    </row>
    <row r="1295" spans="2:38" s="9" customFormat="1">
      <c r="B1295" s="7"/>
      <c r="E1295" s="378"/>
      <c r="F1295" s="378"/>
      <c r="G1295" s="378"/>
      <c r="H1295" s="378"/>
      <c r="I1295" s="378"/>
      <c r="J1295" s="378"/>
      <c r="K1295" s="378"/>
      <c r="L1295" s="378"/>
      <c r="M1295" s="378"/>
      <c r="N1295" s="378"/>
      <c r="O1295" s="378"/>
      <c r="P1295" s="378"/>
      <c r="Q1295" s="378"/>
      <c r="R1295" s="378"/>
      <c r="S1295" s="377"/>
      <c r="T1295" s="378"/>
      <c r="U1295" s="378"/>
      <c r="V1295" s="378"/>
      <c r="W1295" s="378"/>
      <c r="X1295" s="378"/>
      <c r="Y1295" s="378"/>
      <c r="Z1295" s="378"/>
      <c r="AA1295" s="378"/>
      <c r="AB1295" s="378"/>
      <c r="AC1295" s="378"/>
      <c r="AD1295" s="378"/>
      <c r="AE1295" s="378"/>
      <c r="AF1295" s="378"/>
      <c r="AG1295" s="378"/>
      <c r="AH1295" s="378"/>
      <c r="AI1295" s="378"/>
      <c r="AJ1295" s="378"/>
      <c r="AK1295" s="378"/>
      <c r="AL1295" s="378"/>
    </row>
    <row r="1296" spans="2:38" s="9" customFormat="1">
      <c r="B1296" s="7"/>
      <c r="E1296" s="378"/>
      <c r="F1296" s="378"/>
      <c r="G1296" s="378"/>
      <c r="H1296" s="378"/>
      <c r="I1296" s="378"/>
      <c r="J1296" s="378"/>
      <c r="K1296" s="378"/>
      <c r="L1296" s="378"/>
      <c r="M1296" s="378"/>
      <c r="N1296" s="378"/>
      <c r="O1296" s="378"/>
      <c r="P1296" s="378"/>
      <c r="Q1296" s="378"/>
      <c r="R1296" s="378"/>
      <c r="S1296" s="377"/>
      <c r="T1296" s="378"/>
      <c r="U1296" s="378"/>
      <c r="V1296" s="378"/>
      <c r="W1296" s="378"/>
      <c r="X1296" s="378"/>
      <c r="Y1296" s="378"/>
      <c r="Z1296" s="378"/>
      <c r="AA1296" s="378"/>
      <c r="AB1296" s="378"/>
      <c r="AC1296" s="378"/>
      <c r="AD1296" s="378"/>
      <c r="AE1296" s="378"/>
      <c r="AF1296" s="378"/>
      <c r="AG1296" s="378"/>
      <c r="AH1296" s="378"/>
      <c r="AI1296" s="378"/>
      <c r="AJ1296" s="378"/>
      <c r="AK1296" s="378"/>
      <c r="AL1296" s="378"/>
    </row>
    <row r="1297" spans="2:38" s="9" customFormat="1">
      <c r="B1297" s="7"/>
      <c r="E1297" s="378"/>
      <c r="F1297" s="378"/>
      <c r="G1297" s="378"/>
      <c r="H1297" s="378"/>
      <c r="I1297" s="378"/>
      <c r="J1297" s="378"/>
      <c r="K1297" s="378"/>
      <c r="L1297" s="378"/>
      <c r="M1297" s="378"/>
      <c r="N1297" s="378"/>
      <c r="O1297" s="378"/>
      <c r="P1297" s="378"/>
      <c r="Q1297" s="378"/>
      <c r="R1297" s="378"/>
      <c r="S1297" s="377"/>
      <c r="T1297" s="378"/>
      <c r="U1297" s="378"/>
      <c r="V1297" s="378"/>
      <c r="W1297" s="378"/>
      <c r="X1297" s="378"/>
      <c r="Y1297" s="378"/>
      <c r="Z1297" s="378"/>
      <c r="AA1297" s="378"/>
      <c r="AB1297" s="378"/>
      <c r="AC1297" s="378"/>
      <c r="AD1297" s="378"/>
      <c r="AE1297" s="378"/>
      <c r="AF1297" s="378"/>
      <c r="AG1297" s="378"/>
      <c r="AH1297" s="378"/>
      <c r="AI1297" s="378"/>
      <c r="AJ1297" s="378"/>
      <c r="AK1297" s="378"/>
      <c r="AL1297" s="378"/>
    </row>
    <row r="1298" spans="2:38" s="9" customFormat="1">
      <c r="B1298" s="7"/>
      <c r="E1298" s="378"/>
      <c r="F1298" s="378"/>
      <c r="G1298" s="378"/>
      <c r="H1298" s="378"/>
      <c r="I1298" s="378"/>
      <c r="J1298" s="378"/>
      <c r="K1298" s="378"/>
      <c r="L1298" s="378"/>
      <c r="M1298" s="378"/>
      <c r="N1298" s="378"/>
      <c r="O1298" s="378"/>
      <c r="P1298" s="378"/>
      <c r="Q1298" s="378"/>
      <c r="R1298" s="378"/>
      <c r="S1298" s="377"/>
      <c r="T1298" s="378"/>
      <c r="U1298" s="378"/>
      <c r="V1298" s="378"/>
      <c r="W1298" s="378"/>
      <c r="X1298" s="378"/>
      <c r="Y1298" s="378"/>
      <c r="Z1298" s="378"/>
      <c r="AA1298" s="378"/>
      <c r="AB1298" s="378"/>
      <c r="AC1298" s="378"/>
      <c r="AD1298" s="378"/>
      <c r="AE1298" s="378"/>
      <c r="AF1298" s="378"/>
      <c r="AG1298" s="378"/>
      <c r="AH1298" s="378"/>
      <c r="AI1298" s="378"/>
      <c r="AJ1298" s="378"/>
      <c r="AK1298" s="378"/>
      <c r="AL1298" s="378"/>
    </row>
    <row r="1299" spans="2:38" s="9" customFormat="1">
      <c r="B1299" s="7"/>
      <c r="E1299" s="378"/>
      <c r="F1299" s="378"/>
      <c r="G1299" s="378"/>
      <c r="H1299" s="378"/>
      <c r="I1299" s="378"/>
      <c r="J1299" s="378"/>
      <c r="K1299" s="378"/>
      <c r="L1299" s="378"/>
      <c r="M1299" s="378"/>
      <c r="N1299" s="378"/>
      <c r="O1299" s="378"/>
      <c r="P1299" s="378"/>
      <c r="Q1299" s="378"/>
      <c r="R1299" s="378"/>
      <c r="S1299" s="377"/>
      <c r="T1299" s="378"/>
      <c r="U1299" s="378"/>
      <c r="V1299" s="378"/>
      <c r="W1299" s="378"/>
      <c r="X1299" s="378"/>
      <c r="Y1299" s="378"/>
      <c r="Z1299" s="378"/>
      <c r="AA1299" s="378"/>
      <c r="AB1299" s="378"/>
      <c r="AC1299" s="378"/>
      <c r="AD1299" s="378"/>
      <c r="AE1299" s="378"/>
      <c r="AF1299" s="378"/>
      <c r="AG1299" s="378"/>
      <c r="AH1299" s="378"/>
      <c r="AI1299" s="378"/>
      <c r="AJ1299" s="378"/>
      <c r="AK1299" s="378"/>
      <c r="AL1299" s="378"/>
    </row>
    <row r="1300" spans="2:38" s="9" customFormat="1">
      <c r="B1300" s="7"/>
      <c r="E1300" s="378"/>
      <c r="F1300" s="378"/>
      <c r="G1300" s="378"/>
      <c r="H1300" s="378"/>
      <c r="I1300" s="378"/>
      <c r="J1300" s="378"/>
      <c r="K1300" s="378"/>
      <c r="L1300" s="378"/>
      <c r="M1300" s="378"/>
      <c r="N1300" s="378"/>
      <c r="O1300" s="378"/>
      <c r="P1300" s="378"/>
      <c r="Q1300" s="378"/>
      <c r="R1300" s="378"/>
      <c r="S1300" s="377"/>
      <c r="T1300" s="378"/>
      <c r="U1300" s="378"/>
      <c r="V1300" s="378"/>
      <c r="W1300" s="378"/>
      <c r="X1300" s="378"/>
      <c r="Y1300" s="378"/>
      <c r="Z1300" s="378"/>
      <c r="AA1300" s="378"/>
      <c r="AB1300" s="378"/>
      <c r="AC1300" s="378"/>
      <c r="AD1300" s="378"/>
      <c r="AE1300" s="378"/>
      <c r="AF1300" s="378"/>
      <c r="AG1300" s="378"/>
      <c r="AH1300" s="378"/>
      <c r="AI1300" s="378"/>
      <c r="AJ1300" s="378"/>
      <c r="AK1300" s="378"/>
      <c r="AL1300" s="378"/>
    </row>
    <row r="1301" spans="2:38" s="9" customFormat="1">
      <c r="B1301" s="7"/>
      <c r="E1301" s="378"/>
      <c r="F1301" s="378"/>
      <c r="G1301" s="378"/>
      <c r="H1301" s="378"/>
      <c r="I1301" s="378"/>
      <c r="J1301" s="378"/>
      <c r="K1301" s="378"/>
      <c r="L1301" s="378"/>
      <c r="M1301" s="378"/>
      <c r="N1301" s="378"/>
      <c r="O1301" s="378"/>
      <c r="P1301" s="378"/>
      <c r="Q1301" s="378"/>
      <c r="R1301" s="378"/>
      <c r="S1301" s="377"/>
      <c r="T1301" s="378"/>
      <c r="U1301" s="378"/>
      <c r="V1301" s="378"/>
      <c r="W1301" s="378"/>
      <c r="X1301" s="378"/>
      <c r="Y1301" s="378"/>
      <c r="Z1301" s="378"/>
      <c r="AA1301" s="378"/>
      <c r="AB1301" s="378"/>
      <c r="AC1301" s="378"/>
      <c r="AD1301" s="378"/>
      <c r="AE1301" s="378"/>
      <c r="AF1301" s="378"/>
      <c r="AG1301" s="378"/>
      <c r="AH1301" s="378"/>
      <c r="AI1301" s="378"/>
      <c r="AJ1301" s="378"/>
      <c r="AK1301" s="378"/>
      <c r="AL1301" s="378"/>
    </row>
    <row r="1302" spans="2:38" s="9" customFormat="1">
      <c r="B1302" s="7"/>
      <c r="E1302" s="378"/>
      <c r="F1302" s="378"/>
      <c r="G1302" s="378"/>
      <c r="H1302" s="378"/>
      <c r="I1302" s="378"/>
      <c r="J1302" s="378"/>
      <c r="K1302" s="378"/>
      <c r="L1302" s="378"/>
      <c r="M1302" s="378"/>
      <c r="N1302" s="378"/>
      <c r="O1302" s="378"/>
      <c r="P1302" s="378"/>
      <c r="Q1302" s="378"/>
      <c r="R1302" s="378"/>
      <c r="S1302" s="377"/>
      <c r="T1302" s="378"/>
      <c r="U1302" s="378"/>
      <c r="V1302" s="378"/>
      <c r="W1302" s="378"/>
      <c r="X1302" s="378"/>
      <c r="Y1302" s="378"/>
      <c r="Z1302" s="378"/>
      <c r="AA1302" s="378"/>
      <c r="AB1302" s="378"/>
      <c r="AC1302" s="378"/>
      <c r="AD1302" s="378"/>
      <c r="AE1302" s="378"/>
      <c r="AF1302" s="378"/>
      <c r="AG1302" s="378"/>
      <c r="AH1302" s="378"/>
      <c r="AI1302" s="378"/>
      <c r="AJ1302" s="378"/>
      <c r="AK1302" s="378"/>
      <c r="AL1302" s="378"/>
    </row>
    <row r="1303" spans="2:38" s="9" customFormat="1">
      <c r="B1303" s="7"/>
      <c r="E1303" s="378"/>
      <c r="F1303" s="378"/>
      <c r="G1303" s="378"/>
      <c r="H1303" s="378"/>
      <c r="I1303" s="378"/>
      <c r="J1303" s="378"/>
      <c r="K1303" s="378"/>
      <c r="L1303" s="378"/>
      <c r="M1303" s="378"/>
      <c r="N1303" s="378"/>
      <c r="O1303" s="378"/>
      <c r="P1303" s="378"/>
      <c r="Q1303" s="378"/>
      <c r="R1303" s="378"/>
      <c r="S1303" s="377"/>
      <c r="T1303" s="378"/>
      <c r="U1303" s="378"/>
      <c r="V1303" s="378"/>
      <c r="W1303" s="378"/>
      <c r="X1303" s="378"/>
      <c r="Y1303" s="378"/>
      <c r="Z1303" s="378"/>
      <c r="AA1303" s="378"/>
      <c r="AB1303" s="378"/>
      <c r="AC1303" s="378"/>
      <c r="AD1303" s="378"/>
      <c r="AE1303" s="378"/>
      <c r="AF1303" s="378"/>
      <c r="AG1303" s="378"/>
      <c r="AH1303" s="378"/>
      <c r="AI1303" s="378"/>
      <c r="AJ1303" s="378"/>
      <c r="AK1303" s="378"/>
      <c r="AL1303" s="378"/>
    </row>
    <row r="1304" spans="2:38" s="9" customFormat="1">
      <c r="B1304" s="7"/>
      <c r="E1304" s="378"/>
      <c r="F1304" s="378"/>
      <c r="G1304" s="378"/>
      <c r="H1304" s="378"/>
      <c r="I1304" s="378"/>
      <c r="J1304" s="378"/>
      <c r="K1304" s="378"/>
      <c r="L1304" s="378"/>
      <c r="M1304" s="378"/>
      <c r="N1304" s="378"/>
      <c r="O1304" s="378"/>
      <c r="P1304" s="378"/>
      <c r="Q1304" s="378"/>
      <c r="R1304" s="378"/>
      <c r="S1304" s="377"/>
      <c r="T1304" s="378"/>
      <c r="U1304" s="378"/>
      <c r="V1304" s="378"/>
      <c r="W1304" s="378"/>
      <c r="X1304" s="378"/>
      <c r="Y1304" s="378"/>
      <c r="Z1304" s="378"/>
      <c r="AA1304" s="378"/>
      <c r="AB1304" s="378"/>
      <c r="AC1304" s="378"/>
      <c r="AD1304" s="378"/>
      <c r="AE1304" s="378"/>
      <c r="AF1304" s="378"/>
      <c r="AG1304" s="378"/>
      <c r="AH1304" s="378"/>
      <c r="AI1304" s="378"/>
      <c r="AJ1304" s="378"/>
      <c r="AK1304" s="378"/>
      <c r="AL1304" s="378"/>
    </row>
    <row r="1305" spans="2:38" s="9" customFormat="1">
      <c r="B1305" s="7"/>
      <c r="E1305" s="378"/>
      <c r="F1305" s="378"/>
      <c r="G1305" s="378"/>
      <c r="H1305" s="378"/>
      <c r="I1305" s="378"/>
      <c r="J1305" s="378"/>
      <c r="K1305" s="378"/>
      <c r="L1305" s="378"/>
      <c r="M1305" s="378"/>
      <c r="N1305" s="378"/>
      <c r="O1305" s="378"/>
      <c r="P1305" s="378"/>
      <c r="Q1305" s="378"/>
      <c r="R1305" s="378"/>
      <c r="S1305" s="377"/>
      <c r="T1305" s="378"/>
      <c r="U1305" s="378"/>
      <c r="V1305" s="378"/>
      <c r="W1305" s="378"/>
      <c r="X1305" s="378"/>
      <c r="Y1305" s="378"/>
      <c r="Z1305" s="378"/>
      <c r="AA1305" s="378"/>
      <c r="AB1305" s="378"/>
      <c r="AC1305" s="378"/>
      <c r="AD1305" s="378"/>
      <c r="AE1305" s="378"/>
      <c r="AF1305" s="378"/>
      <c r="AG1305" s="378"/>
      <c r="AH1305" s="378"/>
      <c r="AI1305" s="378"/>
      <c r="AJ1305" s="378"/>
      <c r="AK1305" s="378"/>
      <c r="AL1305" s="378"/>
    </row>
    <row r="1306" spans="2:38" s="9" customFormat="1">
      <c r="B1306" s="7"/>
      <c r="E1306" s="378"/>
      <c r="F1306" s="378"/>
      <c r="G1306" s="378"/>
      <c r="H1306" s="378"/>
      <c r="I1306" s="378"/>
      <c r="J1306" s="378"/>
      <c r="K1306" s="378"/>
      <c r="L1306" s="378"/>
      <c r="M1306" s="378"/>
      <c r="N1306" s="378"/>
      <c r="O1306" s="378"/>
      <c r="P1306" s="378"/>
      <c r="Q1306" s="378"/>
      <c r="R1306" s="378"/>
      <c r="S1306" s="377"/>
      <c r="T1306" s="378"/>
      <c r="U1306" s="378"/>
      <c r="V1306" s="378"/>
      <c r="W1306" s="378"/>
      <c r="X1306" s="378"/>
      <c r="Y1306" s="378"/>
      <c r="Z1306" s="378"/>
      <c r="AA1306" s="378"/>
      <c r="AB1306" s="378"/>
      <c r="AC1306" s="378"/>
      <c r="AD1306" s="378"/>
      <c r="AE1306" s="378"/>
      <c r="AF1306" s="378"/>
      <c r="AG1306" s="378"/>
      <c r="AH1306" s="378"/>
      <c r="AI1306" s="378"/>
      <c r="AJ1306" s="378"/>
      <c r="AK1306" s="378"/>
      <c r="AL1306" s="378"/>
    </row>
    <row r="1307" spans="2:38" s="9" customFormat="1">
      <c r="B1307" s="7"/>
      <c r="E1307" s="378"/>
      <c r="F1307" s="378"/>
      <c r="G1307" s="378"/>
      <c r="H1307" s="378"/>
      <c r="I1307" s="378"/>
      <c r="J1307" s="378"/>
      <c r="K1307" s="378"/>
      <c r="L1307" s="378"/>
      <c r="M1307" s="378"/>
      <c r="N1307" s="378"/>
      <c r="O1307" s="378"/>
      <c r="P1307" s="378"/>
      <c r="Q1307" s="378"/>
      <c r="R1307" s="378"/>
      <c r="S1307" s="377"/>
      <c r="T1307" s="378"/>
      <c r="U1307" s="378"/>
      <c r="V1307" s="378"/>
      <c r="W1307" s="378"/>
      <c r="X1307" s="378"/>
      <c r="Y1307" s="378"/>
      <c r="Z1307" s="378"/>
      <c r="AA1307" s="378"/>
      <c r="AB1307" s="378"/>
      <c r="AC1307" s="378"/>
      <c r="AD1307" s="378"/>
      <c r="AE1307" s="378"/>
      <c r="AF1307" s="378"/>
      <c r="AG1307" s="378"/>
      <c r="AH1307" s="378"/>
      <c r="AI1307" s="378"/>
      <c r="AJ1307" s="378"/>
      <c r="AK1307" s="378"/>
      <c r="AL1307" s="378"/>
    </row>
    <row r="1308" spans="2:38" s="9" customFormat="1">
      <c r="B1308" s="7"/>
      <c r="E1308" s="378"/>
      <c r="F1308" s="378"/>
      <c r="G1308" s="378"/>
      <c r="H1308" s="378"/>
      <c r="I1308" s="378"/>
      <c r="J1308" s="378"/>
      <c r="K1308" s="378"/>
      <c r="L1308" s="378"/>
      <c r="M1308" s="378"/>
      <c r="N1308" s="378"/>
      <c r="O1308" s="378"/>
      <c r="P1308" s="378"/>
      <c r="Q1308" s="378"/>
      <c r="R1308" s="378"/>
      <c r="S1308" s="377"/>
      <c r="T1308" s="378"/>
      <c r="U1308" s="378"/>
      <c r="V1308" s="378"/>
      <c r="W1308" s="378"/>
      <c r="X1308" s="378"/>
      <c r="Y1308" s="378"/>
      <c r="Z1308" s="378"/>
      <c r="AA1308" s="378"/>
      <c r="AB1308" s="378"/>
      <c r="AC1308" s="378"/>
      <c r="AD1308" s="378"/>
      <c r="AE1308" s="378"/>
      <c r="AF1308" s="378"/>
      <c r="AG1308" s="378"/>
      <c r="AH1308" s="378"/>
      <c r="AI1308" s="378"/>
      <c r="AJ1308" s="378"/>
      <c r="AK1308" s="378"/>
      <c r="AL1308" s="378"/>
    </row>
    <row r="1309" spans="2:38" s="9" customFormat="1">
      <c r="B1309" s="7"/>
      <c r="E1309" s="378"/>
      <c r="F1309" s="378"/>
      <c r="G1309" s="378"/>
      <c r="H1309" s="378"/>
      <c r="I1309" s="378"/>
      <c r="J1309" s="378"/>
      <c r="K1309" s="378"/>
      <c r="L1309" s="378"/>
      <c r="M1309" s="378"/>
      <c r="N1309" s="378"/>
      <c r="O1309" s="378"/>
      <c r="P1309" s="378"/>
      <c r="Q1309" s="378"/>
      <c r="R1309" s="378"/>
      <c r="S1309" s="377"/>
      <c r="T1309" s="378"/>
      <c r="U1309" s="378"/>
      <c r="V1309" s="378"/>
      <c r="W1309" s="378"/>
      <c r="X1309" s="378"/>
      <c r="Y1309" s="378"/>
      <c r="Z1309" s="378"/>
      <c r="AA1309" s="378"/>
      <c r="AB1309" s="378"/>
      <c r="AC1309" s="378"/>
      <c r="AD1309" s="378"/>
      <c r="AE1309" s="378"/>
      <c r="AF1309" s="378"/>
      <c r="AG1309" s="378"/>
      <c r="AH1309" s="378"/>
      <c r="AI1309" s="378"/>
      <c r="AJ1309" s="378"/>
      <c r="AK1309" s="378"/>
      <c r="AL1309" s="378"/>
    </row>
    <row r="1310" spans="2:38" s="9" customFormat="1">
      <c r="B1310" s="7"/>
      <c r="E1310" s="378"/>
      <c r="F1310" s="378"/>
      <c r="G1310" s="378"/>
      <c r="H1310" s="378"/>
      <c r="I1310" s="378"/>
      <c r="J1310" s="378"/>
      <c r="K1310" s="378"/>
      <c r="L1310" s="378"/>
      <c r="M1310" s="378"/>
      <c r="N1310" s="378"/>
      <c r="O1310" s="378"/>
      <c r="P1310" s="378"/>
      <c r="Q1310" s="378"/>
      <c r="R1310" s="378"/>
      <c r="S1310" s="377"/>
      <c r="T1310" s="378"/>
      <c r="U1310" s="378"/>
      <c r="V1310" s="378"/>
      <c r="W1310" s="378"/>
      <c r="X1310" s="378"/>
      <c r="Y1310" s="378"/>
      <c r="Z1310" s="378"/>
      <c r="AA1310" s="378"/>
      <c r="AB1310" s="378"/>
      <c r="AC1310" s="378"/>
      <c r="AD1310" s="378"/>
      <c r="AE1310" s="378"/>
      <c r="AF1310" s="378"/>
      <c r="AG1310" s="378"/>
      <c r="AH1310" s="378"/>
      <c r="AI1310" s="378"/>
      <c r="AJ1310" s="378"/>
      <c r="AK1310" s="378"/>
      <c r="AL1310" s="378"/>
    </row>
    <row r="1311" spans="2:38" s="9" customFormat="1">
      <c r="B1311" s="7"/>
      <c r="E1311" s="378"/>
      <c r="F1311" s="378"/>
      <c r="G1311" s="378"/>
      <c r="H1311" s="378"/>
      <c r="I1311" s="378"/>
      <c r="J1311" s="378"/>
      <c r="K1311" s="378"/>
      <c r="L1311" s="378"/>
      <c r="M1311" s="378"/>
      <c r="N1311" s="378"/>
      <c r="O1311" s="378"/>
      <c r="P1311" s="378"/>
      <c r="Q1311" s="378"/>
      <c r="R1311" s="378"/>
      <c r="S1311" s="377"/>
      <c r="T1311" s="378"/>
      <c r="U1311" s="378"/>
      <c r="V1311" s="378"/>
      <c r="W1311" s="378"/>
      <c r="X1311" s="378"/>
      <c r="Y1311" s="378"/>
      <c r="Z1311" s="378"/>
      <c r="AA1311" s="378"/>
      <c r="AB1311" s="378"/>
      <c r="AC1311" s="378"/>
      <c r="AD1311" s="378"/>
      <c r="AE1311" s="378"/>
      <c r="AF1311" s="378"/>
      <c r="AG1311" s="378"/>
      <c r="AH1311" s="378"/>
      <c r="AI1311" s="378"/>
      <c r="AJ1311" s="378"/>
      <c r="AK1311" s="378"/>
      <c r="AL1311" s="378"/>
    </row>
    <row r="1312" spans="2:38" s="9" customFormat="1">
      <c r="B1312" s="7"/>
      <c r="E1312" s="378"/>
      <c r="F1312" s="378"/>
      <c r="G1312" s="378"/>
      <c r="H1312" s="378"/>
      <c r="I1312" s="378"/>
      <c r="J1312" s="378"/>
      <c r="K1312" s="378"/>
      <c r="L1312" s="378"/>
      <c r="M1312" s="378"/>
      <c r="N1312" s="378"/>
      <c r="O1312" s="378"/>
      <c r="P1312" s="378"/>
      <c r="Q1312" s="378"/>
      <c r="R1312" s="378"/>
      <c r="S1312" s="377"/>
      <c r="T1312" s="378"/>
      <c r="U1312" s="378"/>
      <c r="V1312" s="378"/>
      <c r="W1312" s="378"/>
      <c r="X1312" s="378"/>
      <c r="Y1312" s="378"/>
      <c r="Z1312" s="378"/>
      <c r="AA1312" s="378"/>
      <c r="AB1312" s="378"/>
      <c r="AC1312" s="378"/>
      <c r="AD1312" s="378"/>
      <c r="AE1312" s="378"/>
      <c r="AF1312" s="378"/>
      <c r="AG1312" s="378"/>
      <c r="AH1312" s="378"/>
      <c r="AI1312" s="378"/>
      <c r="AJ1312" s="378"/>
      <c r="AK1312" s="378"/>
      <c r="AL1312" s="378"/>
    </row>
    <row r="1313" spans="2:38" s="9" customFormat="1">
      <c r="B1313" s="7"/>
      <c r="E1313" s="378"/>
      <c r="F1313" s="378"/>
      <c r="G1313" s="378"/>
      <c r="H1313" s="378"/>
      <c r="I1313" s="378"/>
      <c r="J1313" s="378"/>
      <c r="K1313" s="378"/>
      <c r="L1313" s="378"/>
      <c r="M1313" s="378"/>
      <c r="N1313" s="378"/>
      <c r="O1313" s="378"/>
      <c r="P1313" s="378"/>
      <c r="Q1313" s="378"/>
      <c r="R1313" s="378"/>
      <c r="S1313" s="377"/>
      <c r="T1313" s="378"/>
      <c r="U1313" s="378"/>
      <c r="V1313" s="378"/>
      <c r="W1313" s="378"/>
      <c r="X1313" s="378"/>
      <c r="Y1313" s="378"/>
      <c r="Z1313" s="378"/>
      <c r="AA1313" s="378"/>
      <c r="AB1313" s="378"/>
      <c r="AC1313" s="378"/>
      <c r="AD1313" s="378"/>
      <c r="AE1313" s="378"/>
      <c r="AF1313" s="378"/>
      <c r="AG1313" s="378"/>
      <c r="AH1313" s="378"/>
      <c r="AI1313" s="378"/>
      <c r="AJ1313" s="378"/>
      <c r="AK1313" s="378"/>
      <c r="AL1313" s="378"/>
    </row>
    <row r="1314" spans="2:38" s="9" customFormat="1">
      <c r="B1314" s="7"/>
      <c r="E1314" s="378"/>
      <c r="F1314" s="378"/>
      <c r="G1314" s="378"/>
      <c r="H1314" s="378"/>
      <c r="I1314" s="378"/>
      <c r="J1314" s="378"/>
      <c r="K1314" s="378"/>
      <c r="L1314" s="378"/>
      <c r="M1314" s="378"/>
      <c r="N1314" s="378"/>
      <c r="O1314" s="378"/>
      <c r="P1314" s="378"/>
      <c r="Q1314" s="378"/>
      <c r="R1314" s="378"/>
      <c r="S1314" s="377"/>
      <c r="T1314" s="378"/>
      <c r="U1314" s="378"/>
      <c r="V1314" s="378"/>
      <c r="W1314" s="378"/>
      <c r="X1314" s="378"/>
      <c r="Y1314" s="378"/>
      <c r="Z1314" s="378"/>
      <c r="AA1314" s="378"/>
      <c r="AB1314" s="378"/>
      <c r="AC1314" s="378"/>
      <c r="AD1314" s="378"/>
      <c r="AE1314" s="378"/>
      <c r="AF1314" s="378"/>
      <c r="AG1314" s="378"/>
      <c r="AH1314" s="378"/>
      <c r="AI1314" s="378"/>
      <c r="AJ1314" s="378"/>
      <c r="AK1314" s="378"/>
      <c r="AL1314" s="378"/>
    </row>
    <row r="1315" spans="2:38" s="9" customFormat="1">
      <c r="B1315" s="7"/>
      <c r="E1315" s="378"/>
      <c r="F1315" s="378"/>
      <c r="G1315" s="378"/>
      <c r="H1315" s="378"/>
      <c r="I1315" s="378"/>
      <c r="J1315" s="378"/>
      <c r="K1315" s="378"/>
      <c r="L1315" s="378"/>
      <c r="M1315" s="378"/>
      <c r="N1315" s="378"/>
      <c r="O1315" s="378"/>
      <c r="P1315" s="378"/>
      <c r="Q1315" s="378"/>
      <c r="R1315" s="378"/>
      <c r="S1315" s="377"/>
      <c r="T1315" s="378"/>
      <c r="U1315" s="378"/>
      <c r="V1315" s="378"/>
      <c r="W1315" s="378"/>
      <c r="X1315" s="378"/>
      <c r="Y1315" s="378"/>
      <c r="Z1315" s="378"/>
      <c r="AA1315" s="378"/>
      <c r="AB1315" s="378"/>
      <c r="AC1315" s="378"/>
      <c r="AD1315" s="378"/>
      <c r="AE1315" s="378"/>
      <c r="AF1315" s="378"/>
      <c r="AG1315" s="378"/>
      <c r="AH1315" s="378"/>
      <c r="AI1315" s="378"/>
      <c r="AJ1315" s="378"/>
      <c r="AK1315" s="378"/>
      <c r="AL1315" s="378"/>
    </row>
    <row r="1316" spans="2:38" s="9" customFormat="1">
      <c r="B1316" s="7"/>
      <c r="E1316" s="378"/>
      <c r="F1316" s="378"/>
      <c r="G1316" s="378"/>
      <c r="H1316" s="378"/>
      <c r="I1316" s="378"/>
      <c r="J1316" s="378"/>
      <c r="K1316" s="378"/>
      <c r="L1316" s="378"/>
      <c r="M1316" s="378"/>
      <c r="N1316" s="378"/>
      <c r="O1316" s="378"/>
      <c r="P1316" s="378"/>
      <c r="Q1316" s="378"/>
      <c r="R1316" s="378"/>
      <c r="S1316" s="377"/>
      <c r="T1316" s="378"/>
      <c r="U1316" s="378"/>
      <c r="V1316" s="378"/>
      <c r="W1316" s="378"/>
      <c r="X1316" s="378"/>
      <c r="Y1316" s="378"/>
      <c r="Z1316" s="378"/>
      <c r="AA1316" s="378"/>
      <c r="AB1316" s="378"/>
      <c r="AC1316" s="378"/>
      <c r="AD1316" s="378"/>
      <c r="AE1316" s="378"/>
      <c r="AF1316" s="378"/>
      <c r="AG1316" s="378"/>
      <c r="AH1316" s="378"/>
      <c r="AI1316" s="378"/>
      <c r="AJ1316" s="378"/>
      <c r="AK1316" s="378"/>
      <c r="AL1316" s="378"/>
    </row>
    <row r="1317" spans="2:38" s="9" customFormat="1">
      <c r="B1317" s="7"/>
      <c r="E1317" s="378"/>
      <c r="F1317" s="378"/>
      <c r="G1317" s="378"/>
      <c r="H1317" s="378"/>
      <c r="I1317" s="378"/>
      <c r="J1317" s="378"/>
      <c r="K1317" s="378"/>
      <c r="L1317" s="378"/>
      <c r="M1317" s="378"/>
      <c r="N1317" s="378"/>
      <c r="O1317" s="378"/>
      <c r="P1317" s="378"/>
      <c r="Q1317" s="378"/>
      <c r="R1317" s="378"/>
      <c r="S1317" s="377"/>
      <c r="T1317" s="378"/>
      <c r="U1317" s="378"/>
      <c r="V1317" s="378"/>
      <c r="W1317" s="378"/>
      <c r="X1317" s="378"/>
      <c r="Y1317" s="378"/>
      <c r="Z1317" s="378"/>
      <c r="AA1317" s="378"/>
      <c r="AB1317" s="378"/>
      <c r="AC1317" s="378"/>
      <c r="AD1317" s="378"/>
      <c r="AE1317" s="378"/>
      <c r="AF1317" s="378"/>
      <c r="AG1317" s="378"/>
      <c r="AH1317" s="378"/>
      <c r="AI1317" s="378"/>
      <c r="AJ1317" s="378"/>
      <c r="AK1317" s="378"/>
      <c r="AL1317" s="378"/>
    </row>
    <row r="1318" spans="2:38" s="9" customFormat="1">
      <c r="B1318" s="7"/>
      <c r="E1318" s="378"/>
      <c r="F1318" s="378"/>
      <c r="G1318" s="378"/>
      <c r="H1318" s="378"/>
      <c r="I1318" s="378"/>
      <c r="J1318" s="378"/>
      <c r="K1318" s="378"/>
      <c r="L1318" s="378"/>
      <c r="M1318" s="378"/>
      <c r="N1318" s="378"/>
      <c r="O1318" s="378"/>
      <c r="P1318" s="378"/>
      <c r="Q1318" s="378"/>
      <c r="R1318" s="378"/>
      <c r="S1318" s="377"/>
      <c r="T1318" s="378"/>
      <c r="U1318" s="378"/>
      <c r="V1318" s="378"/>
      <c r="W1318" s="378"/>
      <c r="X1318" s="378"/>
      <c r="Y1318" s="378"/>
      <c r="Z1318" s="378"/>
      <c r="AA1318" s="378"/>
      <c r="AB1318" s="378"/>
      <c r="AC1318" s="378"/>
      <c r="AD1318" s="378"/>
      <c r="AE1318" s="378"/>
      <c r="AF1318" s="378"/>
      <c r="AG1318" s="378"/>
      <c r="AH1318" s="378"/>
      <c r="AI1318" s="378"/>
      <c r="AJ1318" s="378"/>
      <c r="AK1318" s="378"/>
      <c r="AL1318" s="378"/>
    </row>
    <row r="1319" spans="2:38" s="9" customFormat="1">
      <c r="B1319" s="7"/>
      <c r="E1319" s="378"/>
      <c r="F1319" s="378"/>
      <c r="G1319" s="378"/>
      <c r="H1319" s="378"/>
      <c r="I1319" s="378"/>
      <c r="J1319" s="378"/>
      <c r="K1319" s="378"/>
      <c r="L1319" s="378"/>
      <c r="M1319" s="378"/>
      <c r="N1319" s="378"/>
      <c r="O1319" s="378"/>
      <c r="P1319" s="378"/>
      <c r="Q1319" s="378"/>
      <c r="R1319" s="378"/>
      <c r="S1319" s="377"/>
      <c r="T1319" s="378"/>
      <c r="U1319" s="378"/>
      <c r="V1319" s="378"/>
      <c r="W1319" s="378"/>
      <c r="X1319" s="378"/>
      <c r="Y1319" s="378"/>
      <c r="Z1319" s="378"/>
      <c r="AA1319" s="378"/>
      <c r="AB1319" s="378"/>
      <c r="AC1319" s="378"/>
      <c r="AD1319" s="378"/>
      <c r="AE1319" s="378"/>
      <c r="AF1319" s="378"/>
      <c r="AG1319" s="378"/>
      <c r="AH1319" s="378"/>
      <c r="AI1319" s="378"/>
      <c r="AJ1319" s="378"/>
      <c r="AK1319" s="378"/>
      <c r="AL1319" s="378"/>
    </row>
    <row r="1320" spans="2:38" s="9" customFormat="1">
      <c r="B1320" s="7"/>
      <c r="E1320" s="378"/>
      <c r="F1320" s="378"/>
      <c r="G1320" s="378"/>
      <c r="H1320" s="378"/>
      <c r="I1320" s="378"/>
      <c r="J1320" s="378"/>
      <c r="K1320" s="378"/>
      <c r="L1320" s="378"/>
      <c r="M1320" s="378"/>
      <c r="N1320" s="378"/>
      <c r="O1320" s="378"/>
      <c r="P1320" s="378"/>
      <c r="Q1320" s="378"/>
      <c r="R1320" s="378"/>
      <c r="S1320" s="377"/>
      <c r="T1320" s="378"/>
      <c r="U1320" s="378"/>
      <c r="V1320" s="378"/>
      <c r="W1320" s="378"/>
      <c r="X1320" s="378"/>
      <c r="Y1320" s="378"/>
      <c r="Z1320" s="378"/>
      <c r="AA1320" s="378"/>
      <c r="AB1320" s="378"/>
      <c r="AC1320" s="378"/>
      <c r="AD1320" s="378"/>
      <c r="AE1320" s="378"/>
      <c r="AF1320" s="378"/>
      <c r="AG1320" s="378"/>
      <c r="AH1320" s="378"/>
      <c r="AI1320" s="378"/>
      <c r="AJ1320" s="378"/>
      <c r="AK1320" s="378"/>
      <c r="AL1320" s="378"/>
    </row>
    <row r="1321" spans="2:38" s="9" customFormat="1">
      <c r="B1321" s="7"/>
      <c r="E1321" s="378"/>
      <c r="F1321" s="378"/>
      <c r="G1321" s="378"/>
      <c r="H1321" s="378"/>
      <c r="I1321" s="378"/>
      <c r="J1321" s="378"/>
      <c r="K1321" s="378"/>
      <c r="L1321" s="378"/>
      <c r="M1321" s="378"/>
      <c r="N1321" s="378"/>
      <c r="O1321" s="378"/>
      <c r="P1321" s="378"/>
      <c r="Q1321" s="378"/>
      <c r="R1321" s="378"/>
      <c r="S1321" s="377"/>
      <c r="T1321" s="378"/>
      <c r="U1321" s="378"/>
      <c r="V1321" s="378"/>
      <c r="W1321" s="378"/>
      <c r="X1321" s="378"/>
      <c r="Y1321" s="378"/>
      <c r="Z1321" s="378"/>
      <c r="AA1321" s="378"/>
      <c r="AB1321" s="378"/>
      <c r="AC1321" s="378"/>
      <c r="AD1321" s="378"/>
      <c r="AE1321" s="378"/>
      <c r="AF1321" s="378"/>
      <c r="AG1321" s="378"/>
      <c r="AH1321" s="378"/>
      <c r="AI1321" s="378"/>
      <c r="AJ1321" s="378"/>
      <c r="AK1321" s="378"/>
      <c r="AL1321" s="378"/>
    </row>
    <row r="1322" spans="2:38" s="9" customFormat="1">
      <c r="B1322" s="7"/>
      <c r="E1322" s="378"/>
      <c r="F1322" s="378"/>
      <c r="G1322" s="378"/>
      <c r="H1322" s="378"/>
      <c r="I1322" s="378"/>
      <c r="J1322" s="378"/>
      <c r="K1322" s="378"/>
      <c r="L1322" s="378"/>
      <c r="M1322" s="378"/>
      <c r="N1322" s="378"/>
      <c r="O1322" s="378"/>
      <c r="P1322" s="378"/>
      <c r="Q1322" s="378"/>
      <c r="R1322" s="378"/>
      <c r="S1322" s="377"/>
      <c r="T1322" s="378"/>
      <c r="U1322" s="378"/>
      <c r="V1322" s="378"/>
      <c r="W1322" s="378"/>
      <c r="X1322" s="378"/>
      <c r="Y1322" s="378"/>
      <c r="Z1322" s="378"/>
      <c r="AA1322" s="378"/>
      <c r="AB1322" s="378"/>
      <c r="AC1322" s="378"/>
      <c r="AD1322" s="378"/>
      <c r="AE1322" s="378"/>
      <c r="AF1322" s="378"/>
      <c r="AG1322" s="378"/>
      <c r="AH1322" s="378"/>
      <c r="AI1322" s="378"/>
      <c r="AJ1322" s="378"/>
      <c r="AK1322" s="378"/>
      <c r="AL1322" s="378"/>
    </row>
    <row r="1323" spans="2:38" s="9" customFormat="1">
      <c r="B1323" s="7"/>
      <c r="E1323" s="378"/>
      <c r="F1323" s="378"/>
      <c r="G1323" s="378"/>
      <c r="H1323" s="378"/>
      <c r="I1323" s="378"/>
      <c r="J1323" s="378"/>
      <c r="K1323" s="378"/>
      <c r="L1323" s="378"/>
      <c r="M1323" s="378"/>
      <c r="N1323" s="378"/>
      <c r="O1323" s="378"/>
      <c r="P1323" s="378"/>
      <c r="Q1323" s="378"/>
      <c r="R1323" s="378"/>
      <c r="S1323" s="377"/>
      <c r="T1323" s="378"/>
      <c r="U1323" s="378"/>
      <c r="V1323" s="378"/>
      <c r="W1323" s="378"/>
      <c r="X1323" s="378"/>
      <c r="Y1323" s="378"/>
      <c r="Z1323" s="378"/>
      <c r="AA1323" s="378"/>
      <c r="AB1323" s="378"/>
      <c r="AC1323" s="378"/>
      <c r="AD1323" s="378"/>
      <c r="AE1323" s="378"/>
      <c r="AF1323" s="378"/>
      <c r="AG1323" s="378"/>
      <c r="AH1323" s="378"/>
      <c r="AI1323" s="378"/>
      <c r="AJ1323" s="378"/>
      <c r="AK1323" s="378"/>
      <c r="AL1323" s="378"/>
    </row>
    <row r="1324" spans="2:38" s="9" customFormat="1">
      <c r="B1324" s="7"/>
      <c r="E1324" s="378"/>
      <c r="F1324" s="378"/>
      <c r="G1324" s="378"/>
      <c r="H1324" s="378"/>
      <c r="I1324" s="378"/>
      <c r="J1324" s="378"/>
      <c r="K1324" s="378"/>
      <c r="L1324" s="378"/>
      <c r="M1324" s="378"/>
      <c r="N1324" s="378"/>
      <c r="O1324" s="378"/>
      <c r="P1324" s="378"/>
      <c r="Q1324" s="378"/>
      <c r="R1324" s="378"/>
      <c r="S1324" s="377"/>
      <c r="T1324" s="378"/>
      <c r="U1324" s="378"/>
      <c r="V1324" s="378"/>
      <c r="W1324" s="378"/>
      <c r="X1324" s="378"/>
      <c r="Y1324" s="378"/>
      <c r="Z1324" s="378"/>
      <c r="AA1324" s="378"/>
      <c r="AB1324" s="378"/>
      <c r="AC1324" s="378"/>
      <c r="AD1324" s="378"/>
      <c r="AE1324" s="378"/>
      <c r="AF1324" s="378"/>
      <c r="AG1324" s="378"/>
      <c r="AH1324" s="378"/>
      <c r="AI1324" s="378"/>
      <c r="AJ1324" s="378"/>
      <c r="AK1324" s="378"/>
      <c r="AL1324" s="378"/>
    </row>
    <row r="1325" spans="2:38" s="9" customFormat="1">
      <c r="B1325" s="7"/>
      <c r="E1325" s="378"/>
      <c r="F1325" s="378"/>
      <c r="G1325" s="378"/>
      <c r="H1325" s="378"/>
      <c r="I1325" s="378"/>
      <c r="J1325" s="378"/>
      <c r="K1325" s="378"/>
      <c r="L1325" s="378"/>
      <c r="M1325" s="378"/>
      <c r="N1325" s="378"/>
      <c r="O1325" s="378"/>
      <c r="P1325" s="378"/>
      <c r="Q1325" s="378"/>
      <c r="R1325" s="378"/>
      <c r="S1325" s="377"/>
      <c r="T1325" s="378"/>
      <c r="U1325" s="378"/>
      <c r="V1325" s="378"/>
      <c r="W1325" s="378"/>
      <c r="X1325" s="378"/>
      <c r="Y1325" s="378"/>
      <c r="Z1325" s="378"/>
      <c r="AA1325" s="378"/>
      <c r="AB1325" s="378"/>
      <c r="AC1325" s="378"/>
      <c r="AD1325" s="378"/>
      <c r="AE1325" s="378"/>
      <c r="AF1325" s="378"/>
      <c r="AG1325" s="378"/>
      <c r="AH1325" s="378"/>
      <c r="AI1325" s="378"/>
      <c r="AJ1325" s="378"/>
      <c r="AK1325" s="378"/>
      <c r="AL1325" s="378"/>
    </row>
    <row r="1326" spans="2:38" s="9" customFormat="1">
      <c r="B1326" s="7"/>
      <c r="E1326" s="378"/>
      <c r="F1326" s="378"/>
      <c r="G1326" s="378"/>
      <c r="H1326" s="378"/>
      <c r="I1326" s="378"/>
      <c r="J1326" s="378"/>
      <c r="K1326" s="378"/>
      <c r="L1326" s="378"/>
      <c r="M1326" s="378"/>
      <c r="N1326" s="378"/>
      <c r="O1326" s="378"/>
      <c r="P1326" s="378"/>
      <c r="Q1326" s="378"/>
      <c r="R1326" s="378"/>
      <c r="S1326" s="377"/>
      <c r="T1326" s="378"/>
      <c r="U1326" s="378"/>
      <c r="V1326" s="378"/>
      <c r="W1326" s="378"/>
      <c r="X1326" s="378"/>
      <c r="Y1326" s="378"/>
      <c r="Z1326" s="378"/>
      <c r="AA1326" s="378"/>
      <c r="AB1326" s="378"/>
      <c r="AC1326" s="378"/>
      <c r="AD1326" s="378"/>
      <c r="AE1326" s="378"/>
      <c r="AF1326" s="378"/>
      <c r="AG1326" s="378"/>
      <c r="AH1326" s="378"/>
      <c r="AI1326" s="378"/>
      <c r="AJ1326" s="378"/>
      <c r="AK1326" s="378"/>
      <c r="AL1326" s="378"/>
    </row>
    <row r="1327" spans="2:38" s="9" customFormat="1">
      <c r="B1327" s="7"/>
      <c r="E1327" s="378"/>
      <c r="F1327" s="378"/>
      <c r="G1327" s="378"/>
      <c r="H1327" s="378"/>
      <c r="I1327" s="378"/>
      <c r="J1327" s="378"/>
      <c r="K1327" s="378"/>
      <c r="L1327" s="378"/>
      <c r="M1327" s="378"/>
      <c r="N1327" s="378"/>
      <c r="O1327" s="378"/>
      <c r="P1327" s="378"/>
      <c r="Q1327" s="378"/>
      <c r="R1327" s="378"/>
      <c r="S1327" s="377"/>
      <c r="T1327" s="378"/>
      <c r="U1327" s="378"/>
      <c r="V1327" s="378"/>
      <c r="W1327" s="378"/>
      <c r="X1327" s="378"/>
      <c r="Y1327" s="378"/>
      <c r="Z1327" s="378"/>
      <c r="AA1327" s="378"/>
      <c r="AB1327" s="378"/>
      <c r="AC1327" s="378"/>
      <c r="AD1327" s="378"/>
      <c r="AE1327" s="378"/>
      <c r="AF1327" s="378"/>
      <c r="AG1327" s="378"/>
      <c r="AH1327" s="378"/>
      <c r="AI1327" s="378"/>
      <c r="AJ1327" s="378"/>
      <c r="AK1327" s="378"/>
      <c r="AL1327" s="378"/>
    </row>
    <row r="1328" spans="2:38" s="9" customFormat="1">
      <c r="B1328" s="7"/>
      <c r="E1328" s="378"/>
      <c r="F1328" s="378"/>
      <c r="G1328" s="378"/>
      <c r="H1328" s="378"/>
      <c r="I1328" s="378"/>
      <c r="J1328" s="378"/>
      <c r="K1328" s="378"/>
      <c r="L1328" s="378"/>
      <c r="M1328" s="378"/>
      <c r="N1328" s="378"/>
      <c r="O1328" s="378"/>
      <c r="P1328" s="378"/>
      <c r="Q1328" s="378"/>
      <c r="R1328" s="378"/>
      <c r="S1328" s="377"/>
      <c r="T1328" s="378"/>
      <c r="U1328" s="378"/>
      <c r="V1328" s="378"/>
      <c r="W1328" s="378"/>
      <c r="X1328" s="378"/>
      <c r="Y1328" s="378"/>
      <c r="Z1328" s="378"/>
      <c r="AA1328" s="378"/>
      <c r="AB1328" s="378"/>
      <c r="AC1328" s="378"/>
      <c r="AD1328" s="378"/>
      <c r="AE1328" s="378"/>
      <c r="AF1328" s="378"/>
      <c r="AG1328" s="378"/>
      <c r="AH1328" s="378"/>
      <c r="AI1328" s="378"/>
      <c r="AJ1328" s="378"/>
      <c r="AK1328" s="378"/>
      <c r="AL1328" s="378"/>
    </row>
    <row r="1329" spans="2:38" s="9" customFormat="1">
      <c r="B1329" s="7"/>
      <c r="E1329" s="378"/>
      <c r="F1329" s="378"/>
      <c r="G1329" s="378"/>
      <c r="H1329" s="378"/>
      <c r="I1329" s="378"/>
      <c r="J1329" s="378"/>
      <c r="K1329" s="378"/>
      <c r="L1329" s="378"/>
      <c r="M1329" s="378"/>
      <c r="N1329" s="378"/>
      <c r="O1329" s="378"/>
      <c r="P1329" s="378"/>
      <c r="Q1329" s="378"/>
      <c r="R1329" s="378"/>
      <c r="S1329" s="377"/>
      <c r="T1329" s="378"/>
      <c r="U1329" s="378"/>
      <c r="V1329" s="378"/>
      <c r="W1329" s="378"/>
      <c r="X1329" s="378"/>
      <c r="Y1329" s="378"/>
      <c r="Z1329" s="378"/>
      <c r="AA1329" s="378"/>
      <c r="AB1329" s="378"/>
      <c r="AC1329" s="378"/>
      <c r="AD1329" s="378"/>
      <c r="AE1329" s="378"/>
      <c r="AF1329" s="378"/>
      <c r="AG1329" s="378"/>
      <c r="AH1329" s="378"/>
      <c r="AI1329" s="378"/>
      <c r="AJ1329" s="378"/>
      <c r="AK1329" s="378"/>
      <c r="AL1329" s="378"/>
    </row>
    <row r="1330" spans="2:38" s="9" customFormat="1">
      <c r="B1330" s="7"/>
      <c r="E1330" s="378"/>
      <c r="F1330" s="378"/>
      <c r="G1330" s="378"/>
      <c r="H1330" s="378"/>
      <c r="I1330" s="378"/>
      <c r="J1330" s="378"/>
      <c r="K1330" s="378"/>
      <c r="L1330" s="378"/>
      <c r="M1330" s="378"/>
      <c r="N1330" s="378"/>
      <c r="O1330" s="378"/>
      <c r="P1330" s="378"/>
      <c r="Q1330" s="378"/>
      <c r="R1330" s="378"/>
      <c r="S1330" s="377"/>
      <c r="T1330" s="378"/>
      <c r="U1330" s="378"/>
      <c r="V1330" s="378"/>
      <c r="W1330" s="378"/>
      <c r="X1330" s="378"/>
      <c r="Y1330" s="378"/>
      <c r="Z1330" s="378"/>
      <c r="AA1330" s="378"/>
      <c r="AB1330" s="378"/>
      <c r="AC1330" s="378"/>
      <c r="AD1330" s="378"/>
      <c r="AE1330" s="378"/>
      <c r="AF1330" s="378"/>
      <c r="AG1330" s="378"/>
      <c r="AH1330" s="378"/>
      <c r="AI1330" s="378"/>
      <c r="AJ1330" s="378"/>
      <c r="AK1330" s="378"/>
      <c r="AL1330" s="378"/>
    </row>
    <row r="1331" spans="2:38" s="9" customFormat="1">
      <c r="B1331" s="7"/>
      <c r="E1331" s="378"/>
      <c r="F1331" s="378"/>
      <c r="G1331" s="378"/>
      <c r="H1331" s="378"/>
      <c r="I1331" s="378"/>
      <c r="J1331" s="378"/>
      <c r="K1331" s="378"/>
      <c r="L1331" s="378"/>
      <c r="M1331" s="378"/>
      <c r="N1331" s="378"/>
      <c r="O1331" s="378"/>
      <c r="P1331" s="378"/>
      <c r="Q1331" s="378"/>
      <c r="R1331" s="378"/>
      <c r="S1331" s="377"/>
      <c r="T1331" s="378"/>
      <c r="U1331" s="378"/>
      <c r="V1331" s="378"/>
      <c r="W1331" s="378"/>
      <c r="X1331" s="378"/>
      <c r="Y1331" s="378"/>
      <c r="Z1331" s="378"/>
      <c r="AA1331" s="378"/>
      <c r="AB1331" s="378"/>
      <c r="AC1331" s="378"/>
      <c r="AD1331" s="378"/>
      <c r="AE1331" s="378"/>
      <c r="AF1331" s="378"/>
      <c r="AG1331" s="378"/>
      <c r="AH1331" s="378"/>
      <c r="AI1331" s="378"/>
      <c r="AJ1331" s="378"/>
      <c r="AK1331" s="378"/>
      <c r="AL1331" s="378"/>
    </row>
    <row r="1332" spans="2:38" s="9" customFormat="1">
      <c r="B1332" s="7"/>
      <c r="E1332" s="378"/>
      <c r="F1332" s="378"/>
      <c r="G1332" s="378"/>
      <c r="H1332" s="378"/>
      <c r="I1332" s="378"/>
      <c r="J1332" s="378"/>
      <c r="K1332" s="378"/>
      <c r="L1332" s="378"/>
      <c r="M1332" s="378"/>
      <c r="N1332" s="378"/>
      <c r="O1332" s="378"/>
      <c r="P1332" s="378"/>
      <c r="Q1332" s="378"/>
      <c r="R1332" s="378"/>
      <c r="S1332" s="377"/>
      <c r="T1332" s="378"/>
      <c r="U1332" s="378"/>
      <c r="V1332" s="378"/>
      <c r="W1332" s="378"/>
      <c r="X1332" s="378"/>
      <c r="Y1332" s="378"/>
      <c r="Z1332" s="378"/>
      <c r="AA1332" s="378"/>
      <c r="AB1332" s="378"/>
      <c r="AC1332" s="378"/>
      <c r="AD1332" s="378"/>
      <c r="AE1332" s="378"/>
      <c r="AF1332" s="378"/>
      <c r="AG1332" s="378"/>
      <c r="AH1332" s="378"/>
      <c r="AI1332" s="378"/>
      <c r="AJ1332" s="378"/>
      <c r="AK1332" s="378"/>
      <c r="AL1332" s="378"/>
    </row>
    <row r="1333" spans="2:38" s="9" customFormat="1">
      <c r="B1333" s="7"/>
      <c r="E1333" s="378"/>
      <c r="F1333" s="378"/>
      <c r="G1333" s="378"/>
      <c r="H1333" s="378"/>
      <c r="I1333" s="378"/>
      <c r="J1333" s="378"/>
      <c r="K1333" s="378"/>
      <c r="L1333" s="378"/>
      <c r="M1333" s="378"/>
      <c r="N1333" s="378"/>
      <c r="O1333" s="378"/>
      <c r="P1333" s="378"/>
      <c r="Q1333" s="378"/>
      <c r="R1333" s="378"/>
      <c r="S1333" s="377"/>
      <c r="T1333" s="378"/>
      <c r="U1333" s="378"/>
      <c r="V1333" s="378"/>
      <c r="W1333" s="378"/>
      <c r="X1333" s="378"/>
      <c r="Y1333" s="378"/>
      <c r="Z1333" s="378"/>
      <c r="AA1333" s="378"/>
      <c r="AB1333" s="378"/>
      <c r="AC1333" s="378"/>
      <c r="AD1333" s="378"/>
      <c r="AE1333" s="378"/>
      <c r="AF1333" s="378"/>
      <c r="AG1333" s="378"/>
      <c r="AH1333" s="378"/>
      <c r="AI1333" s="378"/>
      <c r="AJ1333" s="378"/>
      <c r="AK1333" s="378"/>
      <c r="AL1333" s="378"/>
    </row>
    <row r="1334" spans="2:38" s="9" customFormat="1">
      <c r="B1334" s="7"/>
      <c r="E1334" s="378"/>
      <c r="F1334" s="378"/>
      <c r="G1334" s="378"/>
      <c r="H1334" s="378"/>
      <c r="I1334" s="378"/>
      <c r="J1334" s="378"/>
      <c r="K1334" s="378"/>
      <c r="L1334" s="378"/>
      <c r="M1334" s="378"/>
      <c r="N1334" s="378"/>
      <c r="O1334" s="378"/>
      <c r="P1334" s="378"/>
      <c r="Q1334" s="378"/>
      <c r="R1334" s="378"/>
      <c r="S1334" s="377"/>
      <c r="T1334" s="378"/>
      <c r="U1334" s="378"/>
      <c r="V1334" s="378"/>
      <c r="W1334" s="378"/>
      <c r="X1334" s="378"/>
      <c r="Y1334" s="378"/>
      <c r="Z1334" s="378"/>
      <c r="AA1334" s="378"/>
      <c r="AB1334" s="378"/>
      <c r="AC1334" s="378"/>
      <c r="AD1334" s="378"/>
      <c r="AE1334" s="378"/>
      <c r="AF1334" s="378"/>
      <c r="AG1334" s="378"/>
      <c r="AH1334" s="378"/>
      <c r="AI1334" s="378"/>
      <c r="AJ1334" s="378"/>
      <c r="AK1334" s="378"/>
      <c r="AL1334" s="378"/>
    </row>
    <row r="1335" spans="2:38" s="9" customFormat="1">
      <c r="B1335" s="7"/>
      <c r="E1335" s="378"/>
      <c r="F1335" s="378"/>
      <c r="G1335" s="378"/>
      <c r="H1335" s="378"/>
      <c r="I1335" s="378"/>
      <c r="J1335" s="378"/>
      <c r="K1335" s="378"/>
      <c r="L1335" s="378"/>
      <c r="M1335" s="378"/>
      <c r="N1335" s="378"/>
      <c r="O1335" s="378"/>
      <c r="P1335" s="378"/>
      <c r="Q1335" s="378"/>
      <c r="R1335" s="378"/>
      <c r="S1335" s="377"/>
      <c r="T1335" s="378"/>
      <c r="U1335" s="378"/>
      <c r="V1335" s="378"/>
      <c r="W1335" s="378"/>
      <c r="X1335" s="378"/>
      <c r="Y1335" s="378"/>
      <c r="Z1335" s="378"/>
      <c r="AA1335" s="378"/>
      <c r="AB1335" s="378"/>
      <c r="AC1335" s="378"/>
      <c r="AD1335" s="378"/>
      <c r="AE1335" s="378"/>
      <c r="AF1335" s="378"/>
      <c r="AG1335" s="378"/>
      <c r="AH1335" s="378"/>
      <c r="AI1335" s="378"/>
      <c r="AJ1335" s="378"/>
      <c r="AK1335" s="378"/>
      <c r="AL1335" s="378"/>
    </row>
    <row r="1336" spans="2:38" s="9" customFormat="1">
      <c r="B1336" s="7"/>
      <c r="E1336" s="378"/>
      <c r="F1336" s="378"/>
      <c r="G1336" s="378"/>
      <c r="H1336" s="378"/>
      <c r="I1336" s="378"/>
      <c r="J1336" s="378"/>
      <c r="K1336" s="378"/>
      <c r="L1336" s="378"/>
      <c r="M1336" s="378"/>
      <c r="N1336" s="378"/>
      <c r="O1336" s="378"/>
      <c r="P1336" s="378"/>
      <c r="Q1336" s="378"/>
      <c r="R1336" s="378"/>
      <c r="S1336" s="377"/>
      <c r="T1336" s="378"/>
      <c r="U1336" s="378"/>
      <c r="V1336" s="378"/>
      <c r="W1336" s="378"/>
      <c r="X1336" s="378"/>
      <c r="Y1336" s="378"/>
      <c r="Z1336" s="378"/>
      <c r="AA1336" s="378"/>
      <c r="AB1336" s="378"/>
      <c r="AC1336" s="378"/>
      <c r="AD1336" s="378"/>
      <c r="AE1336" s="378"/>
      <c r="AF1336" s="378"/>
      <c r="AG1336" s="378"/>
      <c r="AH1336" s="378"/>
      <c r="AI1336" s="378"/>
      <c r="AJ1336" s="378"/>
      <c r="AK1336" s="378"/>
      <c r="AL1336" s="378"/>
    </row>
    <row r="1337" spans="2:38" s="9" customFormat="1">
      <c r="B1337" s="7"/>
      <c r="E1337" s="378"/>
      <c r="F1337" s="378"/>
      <c r="G1337" s="378"/>
      <c r="H1337" s="378"/>
      <c r="I1337" s="378"/>
      <c r="J1337" s="378"/>
      <c r="K1337" s="378"/>
      <c r="L1337" s="378"/>
      <c r="M1337" s="378"/>
      <c r="N1337" s="378"/>
      <c r="O1337" s="378"/>
      <c r="P1337" s="378"/>
      <c r="Q1337" s="378"/>
      <c r="R1337" s="378"/>
      <c r="S1337" s="377"/>
      <c r="T1337" s="378"/>
      <c r="U1337" s="378"/>
      <c r="V1337" s="378"/>
      <c r="W1337" s="378"/>
      <c r="X1337" s="378"/>
      <c r="Y1337" s="378"/>
      <c r="Z1337" s="378"/>
      <c r="AA1337" s="378"/>
      <c r="AB1337" s="378"/>
      <c r="AC1337" s="378"/>
      <c r="AD1337" s="378"/>
      <c r="AE1337" s="378"/>
      <c r="AF1337" s="378"/>
      <c r="AG1337" s="378"/>
      <c r="AH1337" s="378"/>
      <c r="AI1337" s="378"/>
      <c r="AJ1337" s="378"/>
      <c r="AK1337" s="378"/>
      <c r="AL1337" s="378"/>
    </row>
    <row r="1338" spans="2:38" s="9" customFormat="1">
      <c r="B1338" s="7"/>
      <c r="E1338" s="378"/>
      <c r="F1338" s="378"/>
      <c r="G1338" s="378"/>
      <c r="H1338" s="378"/>
      <c r="I1338" s="378"/>
      <c r="J1338" s="378"/>
      <c r="K1338" s="378"/>
      <c r="L1338" s="378"/>
      <c r="M1338" s="378"/>
      <c r="N1338" s="378"/>
      <c r="O1338" s="378"/>
      <c r="P1338" s="378"/>
      <c r="Q1338" s="378"/>
      <c r="R1338" s="378"/>
      <c r="S1338" s="377"/>
      <c r="T1338" s="378"/>
      <c r="U1338" s="378"/>
      <c r="V1338" s="378"/>
      <c r="W1338" s="378"/>
      <c r="X1338" s="378"/>
      <c r="Y1338" s="378"/>
      <c r="Z1338" s="378"/>
      <c r="AA1338" s="378"/>
      <c r="AB1338" s="378"/>
      <c r="AC1338" s="378"/>
      <c r="AD1338" s="378"/>
      <c r="AE1338" s="378"/>
      <c r="AF1338" s="378"/>
      <c r="AG1338" s="378"/>
      <c r="AH1338" s="378"/>
      <c r="AI1338" s="378"/>
      <c r="AJ1338" s="378"/>
      <c r="AK1338" s="378"/>
      <c r="AL1338" s="378"/>
    </row>
    <row r="1339" spans="2:38" s="9" customFormat="1">
      <c r="B1339" s="7"/>
      <c r="E1339" s="378"/>
      <c r="F1339" s="378"/>
      <c r="G1339" s="378"/>
      <c r="H1339" s="378"/>
      <c r="I1339" s="378"/>
      <c r="J1339" s="378"/>
      <c r="K1339" s="378"/>
      <c r="L1339" s="378"/>
      <c r="M1339" s="378"/>
      <c r="N1339" s="378"/>
      <c r="O1339" s="378"/>
      <c r="P1339" s="378"/>
      <c r="Q1339" s="378"/>
      <c r="R1339" s="378"/>
      <c r="S1339" s="377"/>
      <c r="T1339" s="378"/>
      <c r="U1339" s="378"/>
      <c r="V1339" s="378"/>
      <c r="W1339" s="378"/>
      <c r="X1339" s="378"/>
      <c r="Y1339" s="378"/>
      <c r="Z1339" s="378"/>
      <c r="AA1339" s="378"/>
      <c r="AB1339" s="378"/>
      <c r="AC1339" s="378"/>
      <c r="AD1339" s="378"/>
      <c r="AE1339" s="378"/>
      <c r="AF1339" s="378"/>
      <c r="AG1339" s="378"/>
      <c r="AH1339" s="378"/>
      <c r="AI1339" s="378"/>
      <c r="AJ1339" s="378"/>
      <c r="AK1339" s="378"/>
      <c r="AL1339" s="378"/>
    </row>
    <row r="1340" spans="2:38" s="9" customFormat="1">
      <c r="B1340" s="7"/>
      <c r="E1340" s="378"/>
      <c r="F1340" s="378"/>
      <c r="G1340" s="378"/>
      <c r="H1340" s="378"/>
      <c r="I1340" s="378"/>
      <c r="J1340" s="378"/>
      <c r="K1340" s="378"/>
      <c r="L1340" s="378"/>
      <c r="M1340" s="378"/>
      <c r="N1340" s="378"/>
      <c r="O1340" s="378"/>
      <c r="P1340" s="378"/>
      <c r="Q1340" s="378"/>
      <c r="R1340" s="378"/>
      <c r="S1340" s="377"/>
      <c r="T1340" s="378"/>
      <c r="U1340" s="378"/>
      <c r="V1340" s="378"/>
      <c r="W1340" s="378"/>
      <c r="X1340" s="378"/>
      <c r="Y1340" s="378"/>
      <c r="Z1340" s="378"/>
      <c r="AA1340" s="378"/>
      <c r="AB1340" s="378"/>
      <c r="AC1340" s="378"/>
      <c r="AD1340" s="378"/>
      <c r="AE1340" s="378"/>
      <c r="AF1340" s="378"/>
      <c r="AG1340" s="378"/>
      <c r="AH1340" s="378"/>
      <c r="AI1340" s="378"/>
      <c r="AJ1340" s="378"/>
      <c r="AK1340" s="378"/>
      <c r="AL1340" s="378"/>
    </row>
    <row r="1341" spans="2:38" s="9" customFormat="1">
      <c r="B1341" s="7"/>
      <c r="E1341" s="378"/>
      <c r="F1341" s="378"/>
      <c r="G1341" s="378"/>
      <c r="H1341" s="378"/>
      <c r="I1341" s="378"/>
      <c r="J1341" s="378"/>
      <c r="K1341" s="378"/>
      <c r="L1341" s="378"/>
      <c r="M1341" s="378"/>
      <c r="N1341" s="378"/>
      <c r="O1341" s="378"/>
      <c r="P1341" s="378"/>
      <c r="Q1341" s="378"/>
      <c r="R1341" s="378"/>
      <c r="S1341" s="377"/>
      <c r="T1341" s="378"/>
      <c r="U1341" s="378"/>
      <c r="V1341" s="378"/>
      <c r="W1341" s="378"/>
      <c r="X1341" s="378"/>
      <c r="Y1341" s="378"/>
      <c r="Z1341" s="378"/>
      <c r="AA1341" s="378"/>
      <c r="AB1341" s="378"/>
      <c r="AC1341" s="378"/>
      <c r="AD1341" s="378"/>
      <c r="AE1341" s="378"/>
      <c r="AF1341" s="378"/>
      <c r="AG1341" s="378"/>
      <c r="AH1341" s="378"/>
      <c r="AI1341" s="378"/>
      <c r="AJ1341" s="378"/>
      <c r="AK1341" s="378"/>
      <c r="AL1341" s="378"/>
    </row>
    <row r="1342" spans="2:38" s="9" customFormat="1">
      <c r="B1342" s="7"/>
      <c r="E1342" s="378"/>
      <c r="F1342" s="378"/>
      <c r="G1342" s="378"/>
      <c r="H1342" s="378"/>
      <c r="I1342" s="378"/>
      <c r="J1342" s="378"/>
      <c r="K1342" s="378"/>
      <c r="L1342" s="378"/>
      <c r="M1342" s="378"/>
      <c r="N1342" s="378"/>
      <c r="O1342" s="378"/>
      <c r="P1342" s="378"/>
      <c r="Q1342" s="378"/>
      <c r="R1342" s="378"/>
      <c r="S1342" s="377"/>
      <c r="T1342" s="378"/>
      <c r="U1342" s="378"/>
      <c r="V1342" s="378"/>
      <c r="W1342" s="378"/>
      <c r="X1342" s="378"/>
      <c r="Y1342" s="378"/>
      <c r="Z1342" s="378"/>
      <c r="AA1342" s="378"/>
      <c r="AB1342" s="378"/>
      <c r="AC1342" s="378"/>
      <c r="AD1342" s="378"/>
      <c r="AE1342" s="378"/>
      <c r="AF1342" s="378"/>
      <c r="AG1342" s="378"/>
      <c r="AH1342" s="378"/>
      <c r="AI1342" s="378"/>
      <c r="AJ1342" s="378"/>
      <c r="AK1342" s="378"/>
      <c r="AL1342" s="378"/>
    </row>
    <row r="1343" spans="2:38" s="9" customFormat="1">
      <c r="B1343" s="7"/>
      <c r="E1343" s="378"/>
      <c r="F1343" s="378"/>
      <c r="G1343" s="378"/>
      <c r="H1343" s="378"/>
      <c r="I1343" s="378"/>
      <c r="J1343" s="378"/>
      <c r="K1343" s="378"/>
      <c r="L1343" s="378"/>
      <c r="M1343" s="378"/>
      <c r="N1343" s="378"/>
      <c r="O1343" s="378"/>
      <c r="P1343" s="378"/>
      <c r="Q1343" s="378"/>
      <c r="R1343" s="378"/>
      <c r="S1343" s="377"/>
      <c r="T1343" s="378"/>
      <c r="U1343" s="378"/>
      <c r="V1343" s="378"/>
      <c r="W1343" s="378"/>
      <c r="X1343" s="378"/>
      <c r="Y1343" s="378"/>
      <c r="Z1343" s="378"/>
      <c r="AA1343" s="378"/>
      <c r="AB1343" s="378"/>
      <c r="AC1343" s="378"/>
      <c r="AD1343" s="378"/>
      <c r="AE1343" s="378"/>
      <c r="AF1343" s="378"/>
      <c r="AG1343" s="378"/>
      <c r="AH1343" s="378"/>
      <c r="AI1343" s="378"/>
      <c r="AJ1343" s="378"/>
      <c r="AK1343" s="378"/>
      <c r="AL1343" s="378"/>
    </row>
    <row r="1344" spans="2:38" s="9" customFormat="1">
      <c r="B1344" s="7"/>
      <c r="E1344" s="378"/>
      <c r="F1344" s="378"/>
      <c r="G1344" s="378"/>
      <c r="H1344" s="378"/>
      <c r="I1344" s="378"/>
      <c r="J1344" s="378"/>
      <c r="K1344" s="378"/>
      <c r="L1344" s="378"/>
      <c r="M1344" s="378"/>
      <c r="N1344" s="378"/>
      <c r="O1344" s="378"/>
      <c r="P1344" s="378"/>
      <c r="Q1344" s="378"/>
      <c r="R1344" s="378"/>
      <c r="S1344" s="377"/>
      <c r="T1344" s="378"/>
      <c r="U1344" s="378"/>
      <c r="V1344" s="378"/>
      <c r="W1344" s="378"/>
      <c r="X1344" s="378"/>
      <c r="Y1344" s="378"/>
      <c r="Z1344" s="378"/>
      <c r="AA1344" s="378"/>
      <c r="AB1344" s="378"/>
      <c r="AC1344" s="378"/>
      <c r="AD1344" s="378"/>
      <c r="AE1344" s="378"/>
      <c r="AF1344" s="378"/>
      <c r="AG1344" s="378"/>
      <c r="AH1344" s="378"/>
      <c r="AI1344" s="378"/>
      <c r="AJ1344" s="378"/>
      <c r="AK1344" s="378"/>
      <c r="AL1344" s="378"/>
    </row>
    <row r="1345" spans="2:38" s="9" customFormat="1">
      <c r="B1345" s="7"/>
      <c r="E1345" s="378"/>
      <c r="F1345" s="378"/>
      <c r="G1345" s="378"/>
      <c r="H1345" s="378"/>
      <c r="I1345" s="378"/>
      <c r="J1345" s="378"/>
      <c r="K1345" s="378"/>
      <c r="L1345" s="378"/>
      <c r="M1345" s="378"/>
      <c r="N1345" s="378"/>
      <c r="O1345" s="378"/>
      <c r="P1345" s="378"/>
      <c r="Q1345" s="378"/>
      <c r="R1345" s="378"/>
      <c r="S1345" s="377"/>
      <c r="T1345" s="378"/>
      <c r="U1345" s="378"/>
      <c r="V1345" s="378"/>
      <c r="W1345" s="378"/>
      <c r="X1345" s="378"/>
      <c r="Y1345" s="378"/>
      <c r="Z1345" s="378"/>
      <c r="AA1345" s="378"/>
      <c r="AB1345" s="378"/>
      <c r="AC1345" s="378"/>
      <c r="AD1345" s="378"/>
      <c r="AE1345" s="378"/>
      <c r="AF1345" s="378"/>
      <c r="AG1345" s="378"/>
      <c r="AH1345" s="378"/>
      <c r="AI1345" s="378"/>
      <c r="AJ1345" s="378"/>
      <c r="AK1345" s="378"/>
      <c r="AL1345" s="378"/>
    </row>
    <row r="1346" spans="2:38" s="9" customFormat="1">
      <c r="B1346" s="7"/>
      <c r="E1346" s="378"/>
      <c r="F1346" s="378"/>
      <c r="G1346" s="378"/>
      <c r="H1346" s="378"/>
      <c r="I1346" s="378"/>
      <c r="J1346" s="378"/>
      <c r="K1346" s="378"/>
      <c r="L1346" s="378"/>
      <c r="M1346" s="378"/>
      <c r="N1346" s="378"/>
      <c r="O1346" s="378"/>
      <c r="P1346" s="378"/>
      <c r="Q1346" s="378"/>
      <c r="R1346" s="378"/>
      <c r="S1346" s="377"/>
      <c r="T1346" s="378"/>
      <c r="U1346" s="378"/>
      <c r="V1346" s="378"/>
      <c r="W1346" s="378"/>
      <c r="X1346" s="378"/>
      <c r="Y1346" s="378"/>
      <c r="Z1346" s="378"/>
      <c r="AA1346" s="378"/>
      <c r="AB1346" s="378"/>
      <c r="AC1346" s="378"/>
      <c r="AD1346" s="378"/>
      <c r="AE1346" s="378"/>
      <c r="AF1346" s="378"/>
      <c r="AG1346" s="378"/>
      <c r="AH1346" s="378"/>
      <c r="AI1346" s="378"/>
      <c r="AJ1346" s="378"/>
      <c r="AK1346" s="378"/>
      <c r="AL1346" s="378"/>
    </row>
    <row r="1347" spans="2:38" s="9" customFormat="1">
      <c r="B1347" s="7"/>
      <c r="E1347" s="378"/>
      <c r="F1347" s="378"/>
      <c r="G1347" s="378"/>
      <c r="H1347" s="378"/>
      <c r="I1347" s="378"/>
      <c r="J1347" s="378"/>
      <c r="K1347" s="378"/>
      <c r="L1347" s="378"/>
      <c r="M1347" s="378"/>
      <c r="N1347" s="378"/>
      <c r="O1347" s="378"/>
      <c r="P1347" s="378"/>
      <c r="Q1347" s="378"/>
      <c r="R1347" s="378"/>
      <c r="S1347" s="377"/>
      <c r="T1347" s="378"/>
      <c r="U1347" s="378"/>
      <c r="V1347" s="378"/>
      <c r="W1347" s="378"/>
      <c r="X1347" s="378"/>
      <c r="Y1347" s="378"/>
      <c r="Z1347" s="378"/>
      <c r="AA1347" s="378"/>
      <c r="AB1347" s="378"/>
      <c r="AC1347" s="378"/>
      <c r="AD1347" s="378"/>
      <c r="AE1347" s="378"/>
      <c r="AF1347" s="378"/>
      <c r="AG1347" s="378"/>
      <c r="AH1347" s="378"/>
      <c r="AI1347" s="378"/>
      <c r="AJ1347" s="378"/>
      <c r="AK1347" s="378"/>
      <c r="AL1347" s="378"/>
    </row>
    <row r="1348" spans="2:38" s="9" customFormat="1">
      <c r="B1348" s="7"/>
      <c r="E1348" s="378"/>
      <c r="F1348" s="378"/>
      <c r="G1348" s="378"/>
      <c r="H1348" s="378"/>
      <c r="I1348" s="378"/>
      <c r="J1348" s="378"/>
      <c r="K1348" s="378"/>
      <c r="L1348" s="378"/>
      <c r="M1348" s="378"/>
      <c r="N1348" s="378"/>
      <c r="O1348" s="378"/>
      <c r="P1348" s="378"/>
      <c r="Q1348" s="378"/>
      <c r="R1348" s="378"/>
      <c r="S1348" s="377"/>
      <c r="T1348" s="378"/>
      <c r="U1348" s="378"/>
      <c r="V1348" s="378"/>
      <c r="W1348" s="378"/>
      <c r="X1348" s="378"/>
      <c r="Y1348" s="378"/>
      <c r="Z1348" s="378"/>
      <c r="AA1348" s="378"/>
      <c r="AB1348" s="378"/>
      <c r="AC1348" s="378"/>
      <c r="AD1348" s="378"/>
      <c r="AE1348" s="378"/>
      <c r="AF1348" s="378"/>
      <c r="AG1348" s="378"/>
      <c r="AH1348" s="378"/>
      <c r="AI1348" s="378"/>
      <c r="AJ1348" s="378"/>
      <c r="AK1348" s="378"/>
      <c r="AL1348" s="378"/>
    </row>
    <row r="1349" spans="2:38" s="9" customFormat="1">
      <c r="B1349" s="7"/>
      <c r="E1349" s="378"/>
      <c r="F1349" s="378"/>
      <c r="G1349" s="378"/>
      <c r="H1349" s="378"/>
      <c r="I1349" s="378"/>
      <c r="J1349" s="378"/>
      <c r="K1349" s="378"/>
      <c r="L1349" s="378"/>
      <c r="M1349" s="378"/>
      <c r="N1349" s="378"/>
      <c r="O1349" s="378"/>
      <c r="P1349" s="378"/>
      <c r="Q1349" s="378"/>
      <c r="R1349" s="378"/>
      <c r="S1349" s="377"/>
      <c r="T1349" s="378"/>
      <c r="U1349" s="378"/>
      <c r="V1349" s="378"/>
      <c r="W1349" s="378"/>
      <c r="X1349" s="378"/>
      <c r="Y1349" s="378"/>
      <c r="Z1349" s="378"/>
      <c r="AA1349" s="378"/>
      <c r="AB1349" s="378"/>
      <c r="AC1349" s="378"/>
      <c r="AD1349" s="378"/>
      <c r="AE1349" s="378"/>
      <c r="AF1349" s="378"/>
      <c r="AG1349" s="378"/>
      <c r="AH1349" s="378"/>
      <c r="AI1349" s="378"/>
      <c r="AJ1349" s="378"/>
      <c r="AK1349" s="378"/>
      <c r="AL1349" s="378"/>
    </row>
    <row r="1350" spans="2:38" s="9" customFormat="1">
      <c r="B1350" s="7"/>
      <c r="E1350" s="378"/>
      <c r="F1350" s="378"/>
      <c r="G1350" s="378"/>
      <c r="H1350" s="378"/>
      <c r="I1350" s="378"/>
      <c r="J1350" s="378"/>
      <c r="K1350" s="378"/>
      <c r="L1350" s="378"/>
      <c r="M1350" s="378"/>
      <c r="N1350" s="378"/>
      <c r="O1350" s="378"/>
      <c r="P1350" s="378"/>
      <c r="Q1350" s="378"/>
      <c r="R1350" s="378"/>
      <c r="S1350" s="377"/>
      <c r="T1350" s="378"/>
      <c r="U1350" s="378"/>
      <c r="V1350" s="378"/>
      <c r="W1350" s="378"/>
      <c r="X1350" s="378"/>
      <c r="Y1350" s="378"/>
      <c r="Z1350" s="378"/>
      <c r="AA1350" s="378"/>
      <c r="AB1350" s="378"/>
      <c r="AC1350" s="378"/>
      <c r="AD1350" s="378"/>
      <c r="AE1350" s="378"/>
      <c r="AF1350" s="378"/>
      <c r="AG1350" s="378"/>
      <c r="AH1350" s="378"/>
      <c r="AI1350" s="378"/>
      <c r="AJ1350" s="378"/>
      <c r="AK1350" s="378"/>
      <c r="AL1350" s="378"/>
    </row>
    <row r="1351" spans="2:38" s="9" customFormat="1">
      <c r="B1351" s="7"/>
      <c r="E1351" s="378"/>
      <c r="F1351" s="378"/>
      <c r="G1351" s="378"/>
      <c r="H1351" s="378"/>
      <c r="I1351" s="378"/>
      <c r="J1351" s="378"/>
      <c r="K1351" s="378"/>
      <c r="L1351" s="378"/>
      <c r="M1351" s="378"/>
      <c r="N1351" s="378"/>
      <c r="O1351" s="378"/>
      <c r="P1351" s="378"/>
      <c r="Q1351" s="378"/>
      <c r="R1351" s="378"/>
      <c r="S1351" s="377"/>
      <c r="T1351" s="378"/>
      <c r="U1351" s="378"/>
      <c r="V1351" s="378"/>
      <c r="W1351" s="378"/>
      <c r="X1351" s="378"/>
      <c r="Y1351" s="378"/>
      <c r="Z1351" s="378"/>
      <c r="AA1351" s="378"/>
      <c r="AB1351" s="378"/>
      <c r="AC1351" s="378"/>
      <c r="AD1351" s="378"/>
      <c r="AE1351" s="378"/>
      <c r="AF1351" s="378"/>
      <c r="AG1351" s="378"/>
      <c r="AH1351" s="378"/>
      <c r="AI1351" s="378"/>
      <c r="AJ1351" s="378"/>
      <c r="AK1351" s="378"/>
      <c r="AL1351" s="378"/>
    </row>
    <row r="1352" spans="2:38" s="9" customFormat="1">
      <c r="B1352" s="7"/>
      <c r="E1352" s="378"/>
      <c r="F1352" s="378"/>
      <c r="G1352" s="378"/>
      <c r="H1352" s="378"/>
      <c r="I1352" s="378"/>
      <c r="J1352" s="378"/>
      <c r="K1352" s="378"/>
      <c r="L1352" s="378"/>
      <c r="M1352" s="378"/>
      <c r="N1352" s="378"/>
      <c r="O1352" s="378"/>
      <c r="P1352" s="378"/>
      <c r="Q1352" s="378"/>
      <c r="R1352" s="378"/>
      <c r="S1352" s="377"/>
      <c r="T1352" s="378"/>
      <c r="U1352" s="378"/>
      <c r="V1352" s="378"/>
      <c r="W1352" s="378"/>
      <c r="X1352" s="378"/>
      <c r="Y1352" s="378"/>
      <c r="Z1352" s="378"/>
      <c r="AA1352" s="378"/>
      <c r="AB1352" s="378"/>
      <c r="AC1352" s="378"/>
      <c r="AD1352" s="378"/>
      <c r="AE1352" s="378"/>
      <c r="AF1352" s="378"/>
      <c r="AG1352" s="378"/>
      <c r="AH1352" s="378"/>
      <c r="AI1352" s="378"/>
      <c r="AJ1352" s="378"/>
      <c r="AK1352" s="378"/>
      <c r="AL1352" s="378"/>
    </row>
    <row r="1353" spans="2:38" s="9" customFormat="1">
      <c r="B1353" s="7"/>
      <c r="E1353" s="378"/>
      <c r="F1353" s="378"/>
      <c r="G1353" s="378"/>
      <c r="H1353" s="378"/>
      <c r="I1353" s="378"/>
      <c r="J1353" s="378"/>
      <c r="K1353" s="378"/>
      <c r="L1353" s="378"/>
      <c r="M1353" s="378"/>
      <c r="N1353" s="378"/>
      <c r="O1353" s="378"/>
      <c r="P1353" s="378"/>
      <c r="Q1353" s="378"/>
      <c r="R1353" s="378"/>
      <c r="S1353" s="377"/>
      <c r="T1353" s="378"/>
      <c r="U1353" s="378"/>
      <c r="V1353" s="378"/>
      <c r="W1353" s="378"/>
      <c r="X1353" s="378"/>
      <c r="Y1353" s="378"/>
      <c r="Z1353" s="378"/>
      <c r="AA1353" s="378"/>
      <c r="AB1353" s="378"/>
      <c r="AC1353" s="378"/>
      <c r="AD1353" s="378"/>
      <c r="AE1353" s="378"/>
      <c r="AF1353" s="378"/>
      <c r="AG1353" s="378"/>
      <c r="AH1353" s="378"/>
      <c r="AI1353" s="378"/>
      <c r="AJ1353" s="378"/>
      <c r="AK1353" s="378"/>
      <c r="AL1353" s="378"/>
    </row>
    <row r="1354" spans="2:38" s="9" customFormat="1">
      <c r="B1354" s="7"/>
      <c r="E1354" s="378"/>
      <c r="F1354" s="378"/>
      <c r="G1354" s="378"/>
      <c r="H1354" s="378"/>
      <c r="I1354" s="378"/>
      <c r="J1354" s="378"/>
      <c r="K1354" s="378"/>
      <c r="L1354" s="378"/>
      <c r="M1354" s="378"/>
      <c r="N1354" s="378"/>
      <c r="O1354" s="378"/>
      <c r="P1354" s="378"/>
      <c r="Q1354" s="378"/>
      <c r="R1354" s="378"/>
      <c r="S1354" s="377"/>
      <c r="T1354" s="378"/>
      <c r="U1354" s="378"/>
      <c r="V1354" s="378"/>
      <c r="W1354" s="378"/>
      <c r="X1354" s="378"/>
      <c r="Y1354" s="378"/>
      <c r="Z1354" s="378"/>
      <c r="AA1354" s="378"/>
      <c r="AB1354" s="378"/>
      <c r="AC1354" s="378"/>
      <c r="AD1354" s="378"/>
      <c r="AE1354" s="378"/>
      <c r="AF1354" s="378"/>
      <c r="AG1354" s="378"/>
      <c r="AH1354" s="378"/>
      <c r="AI1354" s="378"/>
      <c r="AJ1354" s="378"/>
      <c r="AK1354" s="378"/>
      <c r="AL1354" s="378"/>
    </row>
    <row r="1355" spans="2:38" s="9" customFormat="1">
      <c r="B1355" s="7"/>
      <c r="E1355" s="378"/>
      <c r="F1355" s="378"/>
      <c r="G1355" s="378"/>
      <c r="H1355" s="378"/>
      <c r="I1355" s="378"/>
      <c r="J1355" s="378"/>
      <c r="K1355" s="378"/>
      <c r="L1355" s="378"/>
      <c r="M1355" s="378"/>
      <c r="N1355" s="378"/>
      <c r="O1355" s="378"/>
      <c r="P1355" s="378"/>
      <c r="Q1355" s="378"/>
      <c r="R1355" s="378"/>
      <c r="S1355" s="377"/>
      <c r="T1355" s="378"/>
      <c r="U1355" s="378"/>
      <c r="V1355" s="378"/>
      <c r="W1355" s="378"/>
      <c r="X1355" s="378"/>
      <c r="Y1355" s="378"/>
      <c r="Z1355" s="378"/>
      <c r="AA1355" s="378"/>
      <c r="AB1355" s="378"/>
      <c r="AC1355" s="378"/>
      <c r="AD1355" s="378"/>
      <c r="AE1355" s="378"/>
      <c r="AF1355" s="378"/>
      <c r="AG1355" s="378"/>
      <c r="AH1355" s="378"/>
      <c r="AI1355" s="378"/>
      <c r="AJ1355" s="378"/>
      <c r="AK1355" s="378"/>
      <c r="AL1355" s="378"/>
    </row>
    <row r="1356" spans="2:38" s="9" customFormat="1">
      <c r="B1356" s="7"/>
      <c r="E1356" s="378"/>
      <c r="F1356" s="378"/>
      <c r="G1356" s="378"/>
      <c r="H1356" s="378"/>
      <c r="I1356" s="378"/>
      <c r="J1356" s="378"/>
      <c r="K1356" s="378"/>
      <c r="L1356" s="378"/>
      <c r="M1356" s="378"/>
      <c r="N1356" s="378"/>
      <c r="O1356" s="378"/>
      <c r="P1356" s="378"/>
      <c r="Q1356" s="378"/>
      <c r="R1356" s="378"/>
      <c r="S1356" s="377"/>
      <c r="T1356" s="378"/>
      <c r="U1356" s="378"/>
      <c r="V1356" s="378"/>
      <c r="W1356" s="378"/>
      <c r="X1356" s="378"/>
      <c r="Y1356" s="378"/>
      <c r="Z1356" s="378"/>
      <c r="AA1356" s="378"/>
      <c r="AB1356" s="378"/>
      <c r="AC1356" s="378"/>
      <c r="AD1356" s="378"/>
      <c r="AE1356" s="378"/>
      <c r="AF1356" s="378"/>
      <c r="AG1356" s="378"/>
      <c r="AH1356" s="378"/>
      <c r="AI1356" s="378"/>
      <c r="AJ1356" s="378"/>
      <c r="AK1356" s="378"/>
      <c r="AL1356" s="378"/>
    </row>
    <row r="1357" spans="2:38" s="9" customFormat="1">
      <c r="B1357" s="7"/>
      <c r="E1357" s="378"/>
      <c r="F1357" s="378"/>
      <c r="G1357" s="378"/>
      <c r="H1357" s="378"/>
      <c r="I1357" s="378"/>
      <c r="J1357" s="378"/>
      <c r="K1357" s="378"/>
      <c r="L1357" s="378"/>
      <c r="M1357" s="378"/>
      <c r="N1357" s="378"/>
      <c r="O1357" s="378"/>
      <c r="P1357" s="378"/>
      <c r="Q1357" s="378"/>
      <c r="R1357" s="378"/>
      <c r="S1357" s="377"/>
      <c r="T1357" s="378"/>
      <c r="U1357" s="378"/>
      <c r="V1357" s="378"/>
      <c r="W1357" s="378"/>
      <c r="X1357" s="378"/>
      <c r="Y1357" s="378"/>
      <c r="Z1357" s="378"/>
      <c r="AA1357" s="378"/>
      <c r="AB1357" s="378"/>
      <c r="AC1357" s="378"/>
      <c r="AD1357" s="378"/>
      <c r="AE1357" s="378"/>
      <c r="AF1357" s="378"/>
      <c r="AG1357" s="378"/>
      <c r="AH1357" s="378"/>
      <c r="AI1357" s="378"/>
      <c r="AJ1357" s="378"/>
      <c r="AK1357" s="378"/>
      <c r="AL1357" s="378"/>
    </row>
    <row r="1358" spans="2:38" s="9" customFormat="1">
      <c r="B1358" s="7"/>
      <c r="E1358" s="378"/>
      <c r="F1358" s="378"/>
      <c r="G1358" s="378"/>
      <c r="H1358" s="378"/>
      <c r="I1358" s="378"/>
      <c r="J1358" s="378"/>
      <c r="K1358" s="378"/>
      <c r="L1358" s="378"/>
      <c r="M1358" s="378"/>
      <c r="N1358" s="378"/>
      <c r="O1358" s="378"/>
      <c r="P1358" s="378"/>
      <c r="Q1358" s="378"/>
      <c r="R1358" s="378"/>
      <c r="S1358" s="377"/>
      <c r="T1358" s="378"/>
      <c r="U1358" s="378"/>
      <c r="V1358" s="378"/>
      <c r="W1358" s="378"/>
      <c r="X1358" s="378"/>
      <c r="Y1358" s="378"/>
      <c r="Z1358" s="378"/>
      <c r="AA1358" s="378"/>
      <c r="AB1358" s="378"/>
      <c r="AC1358" s="378"/>
      <c r="AD1358" s="378"/>
      <c r="AE1358" s="378"/>
      <c r="AF1358" s="378"/>
      <c r="AG1358" s="378"/>
      <c r="AH1358" s="378"/>
      <c r="AI1358" s="378"/>
      <c r="AJ1358" s="378"/>
      <c r="AK1358" s="378"/>
      <c r="AL1358" s="378"/>
    </row>
    <row r="1359" spans="2:38" s="9" customFormat="1">
      <c r="B1359" s="7"/>
      <c r="E1359" s="378"/>
      <c r="F1359" s="378"/>
      <c r="G1359" s="378"/>
      <c r="H1359" s="378"/>
      <c r="I1359" s="378"/>
      <c r="J1359" s="378"/>
      <c r="K1359" s="378"/>
      <c r="L1359" s="378"/>
      <c r="M1359" s="378"/>
      <c r="N1359" s="378"/>
      <c r="O1359" s="378"/>
      <c r="P1359" s="378"/>
      <c r="Q1359" s="378"/>
      <c r="R1359" s="378"/>
      <c r="S1359" s="377"/>
      <c r="T1359" s="378"/>
      <c r="U1359" s="378"/>
      <c r="V1359" s="378"/>
      <c r="W1359" s="378"/>
      <c r="X1359" s="378"/>
      <c r="Y1359" s="378"/>
      <c r="Z1359" s="378"/>
      <c r="AA1359" s="378"/>
      <c r="AB1359" s="378"/>
      <c r="AC1359" s="378"/>
      <c r="AD1359" s="378"/>
      <c r="AE1359" s="378"/>
      <c r="AF1359" s="378"/>
      <c r="AG1359" s="378"/>
      <c r="AH1359" s="378"/>
      <c r="AI1359" s="378"/>
      <c r="AJ1359" s="378"/>
      <c r="AK1359" s="378"/>
      <c r="AL1359" s="378"/>
    </row>
    <row r="1360" spans="2:38" s="9" customFormat="1">
      <c r="B1360" s="7"/>
      <c r="E1360" s="378"/>
      <c r="F1360" s="378"/>
      <c r="G1360" s="378"/>
      <c r="H1360" s="378"/>
      <c r="I1360" s="378"/>
      <c r="J1360" s="378"/>
      <c r="K1360" s="378"/>
      <c r="L1360" s="378"/>
      <c r="M1360" s="378"/>
      <c r="N1360" s="378"/>
      <c r="O1360" s="378"/>
      <c r="P1360" s="378"/>
      <c r="Q1360" s="378"/>
      <c r="R1360" s="378"/>
      <c r="S1360" s="377"/>
      <c r="T1360" s="378"/>
      <c r="U1360" s="378"/>
      <c r="V1360" s="378"/>
      <c r="W1360" s="378"/>
      <c r="X1360" s="378"/>
      <c r="Y1360" s="378"/>
      <c r="Z1360" s="378"/>
      <c r="AA1360" s="378"/>
      <c r="AB1360" s="378"/>
      <c r="AC1360" s="378"/>
      <c r="AD1360" s="378"/>
      <c r="AE1360" s="378"/>
      <c r="AF1360" s="378"/>
      <c r="AG1360" s="378"/>
      <c r="AH1360" s="378"/>
      <c r="AI1360" s="378"/>
      <c r="AJ1360" s="378"/>
      <c r="AK1360" s="378"/>
      <c r="AL1360" s="378"/>
    </row>
    <row r="1361" spans="2:38" s="9" customFormat="1">
      <c r="B1361" s="7"/>
      <c r="E1361" s="378"/>
      <c r="F1361" s="378"/>
      <c r="G1361" s="378"/>
      <c r="H1361" s="378"/>
      <c r="I1361" s="378"/>
      <c r="J1361" s="378"/>
      <c r="K1361" s="378"/>
      <c r="L1361" s="378"/>
      <c r="M1361" s="378"/>
      <c r="N1361" s="378"/>
      <c r="O1361" s="378"/>
      <c r="P1361" s="378"/>
      <c r="Q1361" s="378"/>
      <c r="R1361" s="378"/>
      <c r="S1361" s="377"/>
      <c r="T1361" s="378"/>
      <c r="U1361" s="378"/>
      <c r="V1361" s="378"/>
      <c r="W1361" s="378"/>
      <c r="X1361" s="378"/>
      <c r="Y1361" s="378"/>
      <c r="Z1361" s="378"/>
      <c r="AA1361" s="378"/>
      <c r="AB1361" s="378"/>
      <c r="AC1361" s="378"/>
      <c r="AD1361" s="378"/>
      <c r="AE1361" s="378"/>
      <c r="AF1361" s="378"/>
      <c r="AG1361" s="378"/>
      <c r="AH1361" s="378"/>
      <c r="AI1361" s="378"/>
      <c r="AJ1361" s="378"/>
      <c r="AK1361" s="378"/>
      <c r="AL1361" s="378"/>
    </row>
    <row r="1362" spans="2:38" s="9" customFormat="1">
      <c r="B1362" s="7"/>
      <c r="E1362" s="378"/>
      <c r="F1362" s="378"/>
      <c r="G1362" s="378"/>
      <c r="H1362" s="378"/>
      <c r="I1362" s="378"/>
      <c r="J1362" s="378"/>
      <c r="K1362" s="378"/>
      <c r="L1362" s="378"/>
      <c r="M1362" s="378"/>
      <c r="N1362" s="378"/>
      <c r="O1362" s="378"/>
      <c r="P1362" s="378"/>
      <c r="Q1362" s="378"/>
      <c r="R1362" s="378"/>
      <c r="S1362" s="377"/>
      <c r="T1362" s="378"/>
      <c r="U1362" s="378"/>
      <c r="V1362" s="378"/>
      <c r="W1362" s="378"/>
      <c r="X1362" s="378"/>
      <c r="Y1362" s="378"/>
      <c r="Z1362" s="378"/>
      <c r="AA1362" s="378"/>
      <c r="AB1362" s="378"/>
      <c r="AC1362" s="378"/>
      <c r="AD1362" s="378"/>
      <c r="AE1362" s="378"/>
      <c r="AF1362" s="378"/>
      <c r="AG1362" s="378"/>
      <c r="AH1362" s="378"/>
      <c r="AI1362" s="378"/>
      <c r="AJ1362" s="378"/>
      <c r="AK1362" s="378"/>
      <c r="AL1362" s="378"/>
    </row>
    <row r="1363" spans="2:38" s="9" customFormat="1">
      <c r="B1363" s="7"/>
      <c r="E1363" s="378"/>
      <c r="F1363" s="378"/>
      <c r="G1363" s="378"/>
      <c r="H1363" s="378"/>
      <c r="I1363" s="378"/>
      <c r="J1363" s="378"/>
      <c r="K1363" s="378"/>
      <c r="L1363" s="378"/>
      <c r="M1363" s="378"/>
      <c r="N1363" s="378"/>
      <c r="O1363" s="378"/>
      <c r="P1363" s="378"/>
      <c r="Q1363" s="378"/>
      <c r="R1363" s="378"/>
      <c r="S1363" s="377"/>
      <c r="T1363" s="378"/>
      <c r="U1363" s="378"/>
      <c r="V1363" s="378"/>
      <c r="W1363" s="378"/>
      <c r="X1363" s="378"/>
      <c r="Y1363" s="378"/>
      <c r="Z1363" s="378"/>
      <c r="AA1363" s="378"/>
      <c r="AB1363" s="378"/>
      <c r="AC1363" s="378"/>
      <c r="AD1363" s="378"/>
      <c r="AE1363" s="378"/>
      <c r="AF1363" s="378"/>
      <c r="AG1363" s="378"/>
      <c r="AH1363" s="378"/>
      <c r="AI1363" s="378"/>
      <c r="AJ1363" s="378"/>
      <c r="AK1363" s="378"/>
      <c r="AL1363" s="378"/>
    </row>
    <row r="1364" spans="2:38" s="9" customFormat="1">
      <c r="B1364" s="7"/>
      <c r="E1364" s="378"/>
      <c r="F1364" s="378"/>
      <c r="G1364" s="378"/>
      <c r="H1364" s="378"/>
      <c r="I1364" s="378"/>
      <c r="J1364" s="378"/>
      <c r="K1364" s="378"/>
      <c r="L1364" s="378"/>
      <c r="M1364" s="378"/>
      <c r="N1364" s="378"/>
      <c r="O1364" s="378"/>
      <c r="P1364" s="378"/>
      <c r="Q1364" s="378"/>
      <c r="R1364" s="378"/>
      <c r="S1364" s="377"/>
      <c r="T1364" s="378"/>
      <c r="U1364" s="378"/>
      <c r="V1364" s="378"/>
      <c r="W1364" s="378"/>
      <c r="X1364" s="378"/>
      <c r="Y1364" s="378"/>
      <c r="Z1364" s="378"/>
      <c r="AA1364" s="378"/>
      <c r="AB1364" s="378"/>
      <c r="AC1364" s="378"/>
      <c r="AD1364" s="378"/>
      <c r="AE1364" s="378"/>
      <c r="AF1364" s="378"/>
      <c r="AG1364" s="378"/>
      <c r="AH1364" s="378"/>
      <c r="AI1364" s="378"/>
      <c r="AJ1364" s="378"/>
      <c r="AK1364" s="378"/>
      <c r="AL1364" s="378"/>
    </row>
    <row r="1365" spans="2:38" s="9" customFormat="1">
      <c r="B1365" s="7"/>
      <c r="E1365" s="378"/>
      <c r="F1365" s="378"/>
      <c r="G1365" s="378"/>
      <c r="H1365" s="378"/>
      <c r="I1365" s="378"/>
      <c r="J1365" s="378"/>
      <c r="K1365" s="378"/>
      <c r="L1365" s="378"/>
      <c r="M1365" s="378"/>
      <c r="N1365" s="378"/>
      <c r="O1365" s="378"/>
      <c r="P1365" s="378"/>
      <c r="Q1365" s="378"/>
      <c r="R1365" s="378"/>
      <c r="S1365" s="377"/>
      <c r="T1365" s="378"/>
      <c r="U1365" s="378"/>
      <c r="V1365" s="378"/>
      <c r="W1365" s="378"/>
      <c r="X1365" s="378"/>
      <c r="Y1365" s="378"/>
      <c r="Z1365" s="378"/>
      <c r="AA1365" s="378"/>
      <c r="AB1365" s="378"/>
      <c r="AC1365" s="378"/>
      <c r="AD1365" s="378"/>
      <c r="AE1365" s="378"/>
      <c r="AF1365" s="378"/>
      <c r="AG1365" s="378"/>
      <c r="AH1365" s="378"/>
      <c r="AI1365" s="378"/>
      <c r="AJ1365" s="378"/>
      <c r="AK1365" s="378"/>
      <c r="AL1365" s="378"/>
    </row>
    <row r="1366" spans="2:38" s="9" customFormat="1">
      <c r="B1366" s="7"/>
      <c r="E1366" s="378"/>
      <c r="F1366" s="378"/>
      <c r="G1366" s="378"/>
      <c r="H1366" s="378"/>
      <c r="I1366" s="378"/>
      <c r="J1366" s="378"/>
      <c r="K1366" s="378"/>
      <c r="L1366" s="378"/>
      <c r="M1366" s="378"/>
      <c r="N1366" s="378"/>
      <c r="O1366" s="378"/>
      <c r="P1366" s="378"/>
      <c r="Q1366" s="378"/>
      <c r="R1366" s="378"/>
      <c r="S1366" s="377"/>
      <c r="T1366" s="378"/>
      <c r="U1366" s="378"/>
      <c r="V1366" s="378"/>
      <c r="W1366" s="378"/>
      <c r="X1366" s="378"/>
      <c r="Y1366" s="378"/>
      <c r="Z1366" s="378"/>
      <c r="AA1366" s="378"/>
      <c r="AB1366" s="378"/>
      <c r="AC1366" s="378"/>
      <c r="AD1366" s="378"/>
      <c r="AE1366" s="378"/>
      <c r="AF1366" s="378"/>
      <c r="AG1366" s="378"/>
      <c r="AH1366" s="378"/>
      <c r="AI1366" s="378"/>
      <c r="AJ1366" s="378"/>
      <c r="AK1366" s="378"/>
      <c r="AL1366" s="378"/>
    </row>
    <row r="1367" spans="2:38" s="9" customFormat="1">
      <c r="B1367" s="7"/>
      <c r="E1367" s="378"/>
      <c r="F1367" s="378"/>
      <c r="G1367" s="378"/>
      <c r="H1367" s="378"/>
      <c r="I1367" s="378"/>
      <c r="J1367" s="378"/>
      <c r="K1367" s="378"/>
      <c r="L1367" s="378"/>
      <c r="M1367" s="378"/>
      <c r="N1367" s="378"/>
      <c r="O1367" s="378"/>
      <c r="P1367" s="378"/>
      <c r="Q1367" s="378"/>
      <c r="R1367" s="378"/>
      <c r="S1367" s="377"/>
      <c r="T1367" s="378"/>
      <c r="U1367" s="378"/>
      <c r="V1367" s="378"/>
      <c r="W1367" s="378"/>
      <c r="X1367" s="378"/>
      <c r="Y1367" s="378"/>
      <c r="Z1367" s="378"/>
      <c r="AA1367" s="378"/>
      <c r="AB1367" s="378"/>
      <c r="AC1367" s="378"/>
      <c r="AD1367" s="378"/>
      <c r="AE1367" s="378"/>
      <c r="AF1367" s="378"/>
      <c r="AG1367" s="378"/>
      <c r="AH1367" s="378"/>
      <c r="AI1367" s="378"/>
      <c r="AJ1367" s="378"/>
      <c r="AK1367" s="378"/>
      <c r="AL1367" s="378"/>
    </row>
    <row r="1368" spans="2:38" s="9" customFormat="1">
      <c r="B1368" s="7"/>
      <c r="E1368" s="378"/>
      <c r="F1368" s="378"/>
      <c r="G1368" s="378"/>
      <c r="H1368" s="378"/>
      <c r="I1368" s="378"/>
      <c r="J1368" s="378"/>
      <c r="K1368" s="378"/>
      <c r="L1368" s="378"/>
      <c r="M1368" s="378"/>
      <c r="N1368" s="378"/>
      <c r="O1368" s="378"/>
      <c r="P1368" s="378"/>
      <c r="Q1368" s="378"/>
      <c r="R1368" s="378"/>
      <c r="S1368" s="377"/>
      <c r="T1368" s="378"/>
      <c r="U1368" s="378"/>
      <c r="V1368" s="378"/>
      <c r="W1368" s="378"/>
      <c r="X1368" s="378"/>
      <c r="Y1368" s="378"/>
      <c r="Z1368" s="378"/>
      <c r="AA1368" s="378"/>
      <c r="AB1368" s="378"/>
      <c r="AC1368" s="378"/>
      <c r="AD1368" s="378"/>
      <c r="AE1368" s="378"/>
      <c r="AF1368" s="378"/>
      <c r="AG1368" s="378"/>
      <c r="AH1368" s="378"/>
      <c r="AI1368" s="378"/>
      <c r="AJ1368" s="378"/>
      <c r="AK1368" s="378"/>
      <c r="AL1368" s="378"/>
    </row>
    <row r="1369" spans="2:38" s="9" customFormat="1">
      <c r="B1369" s="7"/>
      <c r="E1369" s="378"/>
      <c r="F1369" s="378"/>
      <c r="G1369" s="378"/>
      <c r="H1369" s="378"/>
      <c r="I1369" s="378"/>
      <c r="J1369" s="378"/>
      <c r="K1369" s="378"/>
      <c r="L1369" s="378"/>
      <c r="M1369" s="378"/>
      <c r="N1369" s="378"/>
      <c r="O1369" s="378"/>
      <c r="P1369" s="378"/>
      <c r="Q1369" s="378"/>
      <c r="R1369" s="378"/>
      <c r="S1369" s="377"/>
      <c r="T1369" s="378"/>
      <c r="U1369" s="378"/>
      <c r="V1369" s="378"/>
      <c r="W1369" s="378"/>
      <c r="X1369" s="378"/>
      <c r="Y1369" s="378"/>
      <c r="Z1369" s="378"/>
      <c r="AA1369" s="378"/>
      <c r="AB1369" s="378"/>
      <c r="AC1369" s="378"/>
      <c r="AD1369" s="378"/>
      <c r="AE1369" s="378"/>
      <c r="AF1369" s="378"/>
      <c r="AG1369" s="378"/>
      <c r="AH1369" s="378"/>
      <c r="AI1369" s="378"/>
      <c r="AJ1369" s="378"/>
      <c r="AK1369" s="378"/>
      <c r="AL1369" s="378"/>
    </row>
    <row r="1370" spans="2:38" s="9" customFormat="1">
      <c r="B1370" s="7"/>
      <c r="E1370" s="378"/>
      <c r="F1370" s="378"/>
      <c r="G1370" s="378"/>
      <c r="H1370" s="378"/>
      <c r="I1370" s="378"/>
      <c r="J1370" s="378"/>
      <c r="K1370" s="378"/>
      <c r="L1370" s="378"/>
      <c r="M1370" s="378"/>
      <c r="N1370" s="378"/>
      <c r="O1370" s="378"/>
      <c r="P1370" s="378"/>
      <c r="Q1370" s="378"/>
      <c r="R1370" s="378"/>
      <c r="S1370" s="377"/>
      <c r="T1370" s="378"/>
      <c r="U1370" s="378"/>
      <c r="V1370" s="378"/>
      <c r="W1370" s="378"/>
      <c r="X1370" s="378"/>
      <c r="Y1370" s="378"/>
      <c r="Z1370" s="378"/>
      <c r="AA1370" s="378"/>
      <c r="AB1370" s="378"/>
      <c r="AC1370" s="378"/>
      <c r="AD1370" s="378"/>
      <c r="AE1370" s="378"/>
      <c r="AF1370" s="378"/>
      <c r="AG1370" s="378"/>
      <c r="AH1370" s="378"/>
      <c r="AI1370" s="378"/>
      <c r="AJ1370" s="378"/>
      <c r="AK1370" s="378"/>
      <c r="AL1370" s="378"/>
    </row>
    <row r="1371" spans="2:38" s="9" customFormat="1">
      <c r="B1371" s="7"/>
      <c r="E1371" s="378"/>
      <c r="F1371" s="378"/>
      <c r="G1371" s="378"/>
      <c r="H1371" s="378"/>
      <c r="I1371" s="378"/>
      <c r="J1371" s="378"/>
      <c r="K1371" s="378"/>
      <c r="L1371" s="378"/>
      <c r="M1371" s="378"/>
      <c r="N1371" s="378"/>
      <c r="O1371" s="378"/>
      <c r="P1371" s="378"/>
      <c r="Q1371" s="378"/>
      <c r="R1371" s="378"/>
      <c r="S1371" s="377"/>
      <c r="T1371" s="378"/>
      <c r="U1371" s="378"/>
      <c r="V1371" s="378"/>
      <c r="W1371" s="378"/>
      <c r="X1371" s="378"/>
      <c r="Y1371" s="378"/>
      <c r="Z1371" s="378"/>
      <c r="AA1371" s="378"/>
      <c r="AB1371" s="378"/>
      <c r="AC1371" s="378"/>
      <c r="AD1371" s="378"/>
      <c r="AE1371" s="378"/>
      <c r="AF1371" s="378"/>
      <c r="AG1371" s="378"/>
      <c r="AH1371" s="378"/>
      <c r="AI1371" s="378"/>
      <c r="AJ1371" s="378"/>
      <c r="AK1371" s="378"/>
      <c r="AL1371" s="378"/>
    </row>
    <row r="1372" spans="2:38" s="9" customFormat="1">
      <c r="B1372" s="7"/>
      <c r="E1372" s="378"/>
      <c r="F1372" s="378"/>
      <c r="G1372" s="378"/>
      <c r="H1372" s="378"/>
      <c r="I1372" s="378"/>
      <c r="J1372" s="378"/>
      <c r="K1372" s="378"/>
      <c r="L1372" s="378"/>
      <c r="M1372" s="378"/>
      <c r="N1372" s="378"/>
      <c r="O1372" s="378"/>
      <c r="P1372" s="378"/>
      <c r="Q1372" s="378"/>
      <c r="R1372" s="378"/>
      <c r="S1372" s="377"/>
      <c r="T1372" s="378"/>
      <c r="U1372" s="378"/>
      <c r="V1372" s="378"/>
      <c r="W1372" s="378"/>
      <c r="X1372" s="378"/>
      <c r="Y1372" s="378"/>
      <c r="Z1372" s="378"/>
      <c r="AA1372" s="378"/>
      <c r="AB1372" s="378"/>
      <c r="AC1372" s="378"/>
      <c r="AD1372" s="378"/>
      <c r="AE1372" s="378"/>
      <c r="AF1372" s="378"/>
      <c r="AG1372" s="378"/>
      <c r="AH1372" s="378"/>
      <c r="AI1372" s="378"/>
      <c r="AJ1372" s="378"/>
      <c r="AK1372" s="378"/>
      <c r="AL1372" s="378"/>
    </row>
    <row r="1373" spans="2:38" s="9" customFormat="1">
      <c r="B1373" s="7"/>
      <c r="E1373" s="378"/>
      <c r="F1373" s="378"/>
      <c r="G1373" s="378"/>
      <c r="H1373" s="378"/>
      <c r="I1373" s="378"/>
      <c r="J1373" s="378"/>
      <c r="K1373" s="378"/>
      <c r="L1373" s="378"/>
      <c r="M1373" s="378"/>
      <c r="N1373" s="378"/>
      <c r="O1373" s="378"/>
      <c r="P1373" s="378"/>
      <c r="Q1373" s="378"/>
      <c r="R1373" s="378"/>
      <c r="S1373" s="377"/>
      <c r="T1373" s="378"/>
      <c r="U1373" s="378"/>
      <c r="V1373" s="378"/>
      <c r="W1373" s="378"/>
      <c r="X1373" s="378"/>
      <c r="Y1373" s="378"/>
      <c r="Z1373" s="378"/>
      <c r="AA1373" s="378"/>
      <c r="AB1373" s="378"/>
      <c r="AC1373" s="378"/>
      <c r="AD1373" s="378"/>
      <c r="AE1373" s="378"/>
      <c r="AF1373" s="378"/>
      <c r="AG1373" s="378"/>
      <c r="AH1373" s="378"/>
      <c r="AI1373" s="378"/>
      <c r="AJ1373" s="378"/>
      <c r="AK1373" s="378"/>
      <c r="AL1373" s="378"/>
    </row>
    <row r="1374" spans="2:38" s="9" customFormat="1">
      <c r="B1374" s="7"/>
      <c r="E1374" s="378"/>
      <c r="F1374" s="378"/>
      <c r="G1374" s="378"/>
      <c r="H1374" s="378"/>
      <c r="I1374" s="378"/>
      <c r="J1374" s="378"/>
      <c r="K1374" s="378"/>
      <c r="L1374" s="378"/>
      <c r="M1374" s="378"/>
      <c r="N1374" s="378"/>
      <c r="O1374" s="378"/>
      <c r="P1374" s="378"/>
      <c r="Q1374" s="378"/>
      <c r="R1374" s="378"/>
      <c r="S1374" s="377"/>
      <c r="T1374" s="378"/>
      <c r="U1374" s="378"/>
      <c r="V1374" s="378"/>
      <c r="W1374" s="378"/>
      <c r="X1374" s="378"/>
      <c r="Y1374" s="378"/>
      <c r="Z1374" s="378"/>
      <c r="AA1374" s="378"/>
      <c r="AB1374" s="378"/>
      <c r="AC1374" s="378"/>
      <c r="AD1374" s="378"/>
      <c r="AE1374" s="378"/>
      <c r="AF1374" s="378"/>
      <c r="AG1374" s="378"/>
      <c r="AH1374" s="378"/>
      <c r="AI1374" s="378"/>
      <c r="AJ1374" s="378"/>
      <c r="AK1374" s="378"/>
      <c r="AL1374" s="378"/>
    </row>
    <row r="1375" spans="2:38" s="9" customFormat="1">
      <c r="B1375" s="7"/>
      <c r="E1375" s="378"/>
      <c r="F1375" s="378"/>
      <c r="G1375" s="378"/>
      <c r="H1375" s="378"/>
      <c r="I1375" s="378"/>
      <c r="J1375" s="378"/>
      <c r="K1375" s="378"/>
      <c r="L1375" s="378"/>
      <c r="M1375" s="378"/>
      <c r="N1375" s="378"/>
      <c r="O1375" s="378"/>
      <c r="P1375" s="378"/>
      <c r="Q1375" s="378"/>
      <c r="R1375" s="378"/>
      <c r="S1375" s="377"/>
      <c r="T1375" s="378"/>
      <c r="U1375" s="378"/>
      <c r="V1375" s="378"/>
      <c r="W1375" s="378"/>
      <c r="X1375" s="378"/>
      <c r="Y1375" s="378"/>
      <c r="Z1375" s="378"/>
      <c r="AA1375" s="378"/>
      <c r="AB1375" s="378"/>
      <c r="AC1375" s="378"/>
      <c r="AD1375" s="378"/>
      <c r="AE1375" s="378"/>
      <c r="AF1375" s="378"/>
      <c r="AG1375" s="378"/>
      <c r="AH1375" s="378"/>
      <c r="AI1375" s="378"/>
      <c r="AJ1375" s="378"/>
      <c r="AK1375" s="378"/>
      <c r="AL1375" s="378"/>
    </row>
    <row r="1376" spans="2:38" s="9" customFormat="1">
      <c r="B1376" s="7"/>
      <c r="E1376" s="378"/>
      <c r="F1376" s="378"/>
      <c r="G1376" s="378"/>
      <c r="H1376" s="378"/>
      <c r="I1376" s="378"/>
      <c r="J1376" s="378"/>
      <c r="K1376" s="378"/>
      <c r="L1376" s="378"/>
      <c r="M1376" s="378"/>
      <c r="N1376" s="378"/>
      <c r="O1376" s="378"/>
      <c r="P1376" s="378"/>
      <c r="Q1376" s="378"/>
      <c r="R1376" s="378"/>
      <c r="S1376" s="377"/>
      <c r="T1376" s="378"/>
      <c r="U1376" s="378"/>
      <c r="V1376" s="378"/>
      <c r="W1376" s="378"/>
      <c r="X1376" s="378"/>
      <c r="Y1376" s="378"/>
      <c r="Z1376" s="378"/>
      <c r="AA1376" s="378"/>
      <c r="AB1376" s="378"/>
      <c r="AC1376" s="378"/>
      <c r="AD1376" s="378"/>
      <c r="AE1376" s="378"/>
      <c r="AF1376" s="378"/>
      <c r="AG1376" s="378"/>
      <c r="AH1376" s="378"/>
      <c r="AI1376" s="378"/>
      <c r="AJ1376" s="378"/>
      <c r="AK1376" s="378"/>
      <c r="AL1376" s="378"/>
    </row>
    <row r="1377" spans="2:38" s="9" customFormat="1">
      <c r="B1377" s="7"/>
      <c r="E1377" s="378"/>
      <c r="F1377" s="378"/>
      <c r="G1377" s="378"/>
      <c r="H1377" s="378"/>
      <c r="I1377" s="378"/>
      <c r="J1377" s="378"/>
      <c r="K1377" s="378"/>
      <c r="L1377" s="378"/>
      <c r="M1377" s="378"/>
      <c r="N1377" s="378"/>
      <c r="O1377" s="378"/>
      <c r="P1377" s="378"/>
      <c r="Q1377" s="378"/>
      <c r="R1377" s="378"/>
      <c r="S1377" s="377"/>
      <c r="T1377" s="378"/>
      <c r="U1377" s="378"/>
      <c r="V1377" s="378"/>
      <c r="W1377" s="378"/>
      <c r="X1377" s="378"/>
      <c r="Y1377" s="378"/>
      <c r="Z1377" s="378"/>
      <c r="AA1377" s="378"/>
      <c r="AB1377" s="378"/>
      <c r="AC1377" s="378"/>
      <c r="AD1377" s="378"/>
      <c r="AE1377" s="378"/>
      <c r="AF1377" s="378"/>
      <c r="AG1377" s="378"/>
      <c r="AH1377" s="378"/>
      <c r="AI1377" s="378"/>
      <c r="AJ1377" s="378"/>
      <c r="AK1377" s="378"/>
      <c r="AL1377" s="378"/>
    </row>
    <row r="1378" spans="2:38" s="9" customFormat="1">
      <c r="B1378" s="7"/>
      <c r="E1378" s="378"/>
      <c r="F1378" s="378"/>
      <c r="G1378" s="378"/>
      <c r="H1378" s="378"/>
      <c r="I1378" s="378"/>
      <c r="J1378" s="378"/>
      <c r="K1378" s="378"/>
      <c r="L1378" s="378"/>
      <c r="M1378" s="378"/>
      <c r="N1378" s="378"/>
      <c r="O1378" s="378"/>
      <c r="P1378" s="378"/>
      <c r="Q1378" s="378"/>
      <c r="R1378" s="378"/>
      <c r="S1378" s="377"/>
      <c r="T1378" s="378"/>
      <c r="U1378" s="378"/>
      <c r="V1378" s="378"/>
      <c r="W1378" s="378"/>
      <c r="X1378" s="378"/>
      <c r="Y1378" s="378"/>
      <c r="Z1378" s="378"/>
      <c r="AA1378" s="378"/>
      <c r="AB1378" s="378"/>
      <c r="AC1378" s="378"/>
      <c r="AD1378" s="378"/>
      <c r="AE1378" s="378"/>
      <c r="AF1378" s="378"/>
      <c r="AG1378" s="378"/>
      <c r="AH1378" s="378"/>
      <c r="AI1378" s="378"/>
      <c r="AJ1378" s="378"/>
      <c r="AK1378" s="378"/>
      <c r="AL1378" s="378"/>
    </row>
    <row r="1379" spans="2:38" s="9" customFormat="1">
      <c r="B1379" s="7"/>
      <c r="E1379" s="378"/>
      <c r="F1379" s="378"/>
      <c r="G1379" s="378"/>
      <c r="H1379" s="378"/>
      <c r="I1379" s="378"/>
      <c r="J1379" s="378"/>
      <c r="K1379" s="378"/>
      <c r="L1379" s="378"/>
      <c r="M1379" s="378"/>
      <c r="N1379" s="378"/>
      <c r="O1379" s="378"/>
      <c r="P1379" s="378"/>
      <c r="Q1379" s="378"/>
      <c r="R1379" s="378"/>
      <c r="S1379" s="377"/>
      <c r="T1379" s="378"/>
      <c r="U1379" s="378"/>
      <c r="V1379" s="378"/>
      <c r="W1379" s="378"/>
      <c r="X1379" s="378"/>
      <c r="Y1379" s="378"/>
      <c r="Z1379" s="378"/>
      <c r="AA1379" s="378"/>
      <c r="AB1379" s="378"/>
      <c r="AC1379" s="378"/>
      <c r="AD1379" s="378"/>
      <c r="AE1379" s="378"/>
      <c r="AF1379" s="378"/>
      <c r="AG1379" s="378"/>
      <c r="AH1379" s="378"/>
      <c r="AI1379" s="378"/>
      <c r="AJ1379" s="378"/>
      <c r="AK1379" s="378"/>
      <c r="AL1379" s="378"/>
    </row>
    <row r="1380" spans="2:38" s="9" customFormat="1">
      <c r="B1380" s="7"/>
      <c r="E1380" s="378"/>
      <c r="F1380" s="378"/>
      <c r="G1380" s="378"/>
      <c r="H1380" s="378"/>
      <c r="I1380" s="378"/>
      <c r="J1380" s="378"/>
      <c r="K1380" s="378"/>
      <c r="L1380" s="378"/>
      <c r="M1380" s="378"/>
      <c r="N1380" s="378"/>
      <c r="O1380" s="378"/>
      <c r="P1380" s="378"/>
      <c r="Q1380" s="378"/>
      <c r="R1380" s="378"/>
      <c r="S1380" s="377"/>
      <c r="T1380" s="378"/>
      <c r="U1380" s="378"/>
      <c r="V1380" s="378"/>
      <c r="W1380" s="378"/>
      <c r="X1380" s="378"/>
      <c r="Y1380" s="378"/>
      <c r="Z1380" s="378"/>
      <c r="AA1380" s="378"/>
      <c r="AB1380" s="378"/>
      <c r="AC1380" s="378"/>
      <c r="AD1380" s="378"/>
      <c r="AE1380" s="378"/>
      <c r="AF1380" s="378"/>
      <c r="AG1380" s="378"/>
      <c r="AH1380" s="378"/>
      <c r="AI1380" s="378"/>
      <c r="AJ1380" s="378"/>
      <c r="AK1380" s="378"/>
      <c r="AL1380" s="378"/>
    </row>
    <row r="1381" spans="2:38" s="9" customFormat="1">
      <c r="B1381" s="7"/>
      <c r="E1381" s="378"/>
      <c r="F1381" s="378"/>
      <c r="G1381" s="378"/>
      <c r="H1381" s="378"/>
      <c r="I1381" s="378"/>
      <c r="J1381" s="378"/>
      <c r="K1381" s="378"/>
      <c r="L1381" s="378"/>
      <c r="M1381" s="378"/>
      <c r="N1381" s="378"/>
      <c r="O1381" s="378"/>
      <c r="P1381" s="378"/>
      <c r="Q1381" s="378"/>
      <c r="R1381" s="378"/>
      <c r="S1381" s="377"/>
      <c r="T1381" s="378"/>
      <c r="U1381" s="378"/>
      <c r="V1381" s="378"/>
      <c r="W1381" s="378"/>
      <c r="X1381" s="378"/>
      <c r="Y1381" s="378"/>
      <c r="Z1381" s="378"/>
      <c r="AA1381" s="378"/>
      <c r="AB1381" s="378"/>
      <c r="AC1381" s="378"/>
      <c r="AD1381" s="378"/>
      <c r="AE1381" s="378"/>
      <c r="AF1381" s="378"/>
      <c r="AG1381" s="378"/>
      <c r="AH1381" s="378"/>
      <c r="AI1381" s="378"/>
      <c r="AJ1381" s="378"/>
      <c r="AK1381" s="378"/>
      <c r="AL1381" s="378"/>
    </row>
    <row r="1382" spans="2:38" s="9" customFormat="1">
      <c r="B1382" s="7"/>
      <c r="E1382" s="378"/>
      <c r="F1382" s="378"/>
      <c r="G1382" s="378"/>
      <c r="H1382" s="378"/>
      <c r="I1382" s="378"/>
      <c r="J1382" s="378"/>
      <c r="K1382" s="378"/>
      <c r="L1382" s="378"/>
      <c r="M1382" s="378"/>
      <c r="N1382" s="378"/>
      <c r="O1382" s="378"/>
      <c r="P1382" s="378"/>
      <c r="Q1382" s="378"/>
      <c r="R1382" s="378"/>
      <c r="S1382" s="377"/>
      <c r="T1382" s="378"/>
      <c r="U1382" s="378"/>
      <c r="V1382" s="378"/>
      <c r="W1382" s="378"/>
      <c r="X1382" s="378"/>
      <c r="Y1382" s="378"/>
      <c r="Z1382" s="378"/>
      <c r="AA1382" s="378"/>
      <c r="AB1382" s="378"/>
      <c r="AC1382" s="378"/>
      <c r="AD1382" s="378"/>
      <c r="AE1382" s="378"/>
      <c r="AF1382" s="378"/>
      <c r="AG1382" s="378"/>
      <c r="AH1382" s="378"/>
      <c r="AI1382" s="378"/>
      <c r="AJ1382" s="378"/>
      <c r="AK1382" s="378"/>
      <c r="AL1382" s="378"/>
    </row>
    <row r="1383" spans="2:38" s="9" customFormat="1">
      <c r="B1383" s="7"/>
      <c r="E1383" s="378"/>
      <c r="F1383" s="378"/>
      <c r="G1383" s="378"/>
      <c r="H1383" s="378"/>
      <c r="I1383" s="378"/>
      <c r="J1383" s="378"/>
      <c r="K1383" s="378"/>
      <c r="L1383" s="378"/>
      <c r="M1383" s="378"/>
      <c r="N1383" s="378"/>
      <c r="O1383" s="378"/>
      <c r="P1383" s="378"/>
      <c r="Q1383" s="378"/>
      <c r="R1383" s="378"/>
      <c r="S1383" s="377"/>
      <c r="T1383" s="378"/>
      <c r="U1383" s="378"/>
      <c r="V1383" s="378"/>
      <c r="W1383" s="378"/>
      <c r="X1383" s="378"/>
      <c r="Y1383" s="378"/>
      <c r="Z1383" s="378"/>
      <c r="AA1383" s="378"/>
      <c r="AB1383" s="378"/>
      <c r="AC1383" s="378"/>
      <c r="AD1383" s="378"/>
      <c r="AE1383" s="378"/>
      <c r="AF1383" s="378"/>
      <c r="AG1383" s="378"/>
      <c r="AH1383" s="378"/>
      <c r="AI1383" s="378"/>
      <c r="AJ1383" s="378"/>
      <c r="AK1383" s="378"/>
      <c r="AL1383" s="378"/>
    </row>
    <row r="1384" spans="2:38" s="9" customFormat="1">
      <c r="B1384" s="7"/>
      <c r="E1384" s="378"/>
      <c r="F1384" s="378"/>
      <c r="G1384" s="378"/>
      <c r="H1384" s="378"/>
      <c r="I1384" s="378"/>
      <c r="J1384" s="378"/>
      <c r="K1384" s="378"/>
      <c r="L1384" s="378"/>
      <c r="M1384" s="378"/>
      <c r="N1384" s="378"/>
      <c r="O1384" s="378"/>
      <c r="P1384" s="378"/>
      <c r="Q1384" s="378"/>
      <c r="R1384" s="378"/>
      <c r="S1384" s="377"/>
      <c r="T1384" s="378"/>
      <c r="U1384" s="378"/>
      <c r="V1384" s="378"/>
      <c r="W1384" s="378"/>
      <c r="X1384" s="378"/>
      <c r="Y1384" s="378"/>
      <c r="Z1384" s="378"/>
      <c r="AA1384" s="378"/>
      <c r="AB1384" s="378"/>
      <c r="AC1384" s="378"/>
      <c r="AD1384" s="378"/>
      <c r="AE1384" s="378"/>
      <c r="AF1384" s="378"/>
      <c r="AG1384" s="378"/>
      <c r="AH1384" s="378"/>
      <c r="AI1384" s="378"/>
      <c r="AJ1384" s="378"/>
      <c r="AK1384" s="378"/>
      <c r="AL1384" s="378"/>
    </row>
    <row r="1385" spans="2:38" s="9" customFormat="1">
      <c r="B1385" s="7"/>
      <c r="E1385" s="378"/>
      <c r="F1385" s="378"/>
      <c r="G1385" s="378"/>
      <c r="H1385" s="378"/>
      <c r="I1385" s="378"/>
      <c r="J1385" s="378"/>
      <c r="K1385" s="378"/>
      <c r="L1385" s="378"/>
      <c r="M1385" s="378"/>
      <c r="N1385" s="378"/>
      <c r="O1385" s="378"/>
      <c r="P1385" s="378"/>
      <c r="Q1385" s="378"/>
      <c r="R1385" s="378"/>
      <c r="S1385" s="377"/>
      <c r="T1385" s="378"/>
      <c r="U1385" s="378"/>
      <c r="V1385" s="378"/>
      <c r="W1385" s="378"/>
      <c r="X1385" s="378"/>
      <c r="Y1385" s="378"/>
      <c r="Z1385" s="378"/>
      <c r="AA1385" s="378"/>
      <c r="AB1385" s="378"/>
      <c r="AC1385" s="378"/>
      <c r="AD1385" s="378"/>
      <c r="AE1385" s="378"/>
      <c r="AF1385" s="378"/>
      <c r="AG1385" s="378"/>
      <c r="AH1385" s="378"/>
      <c r="AI1385" s="378"/>
      <c r="AJ1385" s="378"/>
      <c r="AK1385" s="378"/>
      <c r="AL1385" s="378"/>
    </row>
    <row r="1386" spans="2:38" s="9" customFormat="1">
      <c r="B1386" s="7"/>
      <c r="E1386" s="378"/>
      <c r="F1386" s="378"/>
      <c r="G1386" s="378"/>
      <c r="H1386" s="378"/>
      <c r="I1386" s="378"/>
      <c r="J1386" s="378"/>
      <c r="K1386" s="378"/>
      <c r="L1386" s="378"/>
      <c r="M1386" s="378"/>
      <c r="N1386" s="378"/>
      <c r="O1386" s="378"/>
      <c r="P1386" s="378"/>
      <c r="Q1386" s="378"/>
      <c r="R1386" s="378"/>
      <c r="S1386" s="377"/>
      <c r="T1386" s="378"/>
      <c r="U1386" s="378"/>
      <c r="V1386" s="378"/>
      <c r="W1386" s="378"/>
      <c r="X1386" s="378"/>
      <c r="Y1386" s="378"/>
      <c r="Z1386" s="378"/>
      <c r="AA1386" s="378"/>
      <c r="AB1386" s="378"/>
      <c r="AC1386" s="378"/>
      <c r="AD1386" s="378"/>
      <c r="AE1386" s="378"/>
      <c r="AF1386" s="378"/>
      <c r="AG1386" s="378"/>
      <c r="AH1386" s="378"/>
      <c r="AI1386" s="378"/>
      <c r="AJ1386" s="378"/>
      <c r="AK1386" s="378"/>
      <c r="AL1386" s="378"/>
    </row>
    <row r="1387" spans="2:38" s="9" customFormat="1">
      <c r="B1387" s="7"/>
      <c r="E1387" s="378"/>
      <c r="F1387" s="378"/>
      <c r="G1387" s="378"/>
      <c r="H1387" s="378"/>
      <c r="I1387" s="378"/>
      <c r="J1387" s="378"/>
      <c r="K1387" s="378"/>
      <c r="L1387" s="378"/>
      <c r="M1387" s="378"/>
      <c r="N1387" s="378"/>
      <c r="O1387" s="378"/>
      <c r="P1387" s="378"/>
      <c r="Q1387" s="378"/>
      <c r="R1387" s="378"/>
      <c r="S1387" s="377"/>
      <c r="T1387" s="378"/>
      <c r="U1387" s="378"/>
      <c r="V1387" s="378"/>
      <c r="W1387" s="378"/>
      <c r="X1387" s="378"/>
      <c r="Y1387" s="378"/>
      <c r="Z1387" s="378"/>
      <c r="AA1387" s="378"/>
      <c r="AB1387" s="378"/>
      <c r="AC1387" s="378"/>
      <c r="AD1387" s="378"/>
      <c r="AE1387" s="378"/>
      <c r="AF1387" s="378"/>
      <c r="AG1387" s="378"/>
      <c r="AH1387" s="378"/>
      <c r="AI1387" s="378"/>
      <c r="AJ1387" s="378"/>
      <c r="AK1387" s="378"/>
      <c r="AL1387" s="378"/>
    </row>
    <row r="1388" spans="2:38" s="9" customFormat="1">
      <c r="B1388" s="7"/>
      <c r="E1388" s="378"/>
      <c r="F1388" s="378"/>
      <c r="G1388" s="378"/>
      <c r="H1388" s="378"/>
      <c r="I1388" s="378"/>
      <c r="J1388" s="378"/>
      <c r="K1388" s="378"/>
      <c r="L1388" s="378"/>
      <c r="M1388" s="378"/>
      <c r="N1388" s="378"/>
      <c r="O1388" s="378"/>
      <c r="P1388" s="378"/>
      <c r="Q1388" s="378"/>
      <c r="R1388" s="378"/>
      <c r="S1388" s="377"/>
      <c r="T1388" s="378"/>
      <c r="U1388" s="378"/>
      <c r="V1388" s="378"/>
      <c r="W1388" s="378"/>
      <c r="X1388" s="378"/>
      <c r="Y1388" s="378"/>
      <c r="Z1388" s="378"/>
      <c r="AA1388" s="378"/>
      <c r="AB1388" s="378"/>
      <c r="AC1388" s="378"/>
      <c r="AD1388" s="378"/>
      <c r="AE1388" s="378"/>
      <c r="AF1388" s="378"/>
      <c r="AG1388" s="378"/>
      <c r="AH1388" s="378"/>
      <c r="AI1388" s="378"/>
      <c r="AJ1388" s="378"/>
      <c r="AK1388" s="378"/>
      <c r="AL1388" s="378"/>
    </row>
    <row r="1389" spans="2:38" s="9" customFormat="1">
      <c r="B1389" s="7"/>
      <c r="E1389" s="378"/>
      <c r="F1389" s="378"/>
      <c r="G1389" s="378"/>
      <c r="H1389" s="378"/>
      <c r="I1389" s="378"/>
      <c r="J1389" s="378"/>
      <c r="K1389" s="378"/>
      <c r="L1389" s="378"/>
      <c r="M1389" s="378"/>
      <c r="N1389" s="378"/>
      <c r="O1389" s="378"/>
      <c r="P1389" s="378"/>
      <c r="Q1389" s="378"/>
      <c r="R1389" s="378"/>
      <c r="S1389" s="377"/>
      <c r="T1389" s="378"/>
      <c r="U1389" s="378"/>
      <c r="V1389" s="378"/>
      <c r="W1389" s="378"/>
      <c r="X1389" s="378"/>
      <c r="Y1389" s="378"/>
      <c r="Z1389" s="378"/>
      <c r="AA1389" s="378"/>
      <c r="AB1389" s="378"/>
      <c r="AC1389" s="378"/>
      <c r="AD1389" s="378"/>
      <c r="AE1389" s="378"/>
      <c r="AF1389" s="378"/>
      <c r="AG1389" s="378"/>
      <c r="AH1389" s="378"/>
      <c r="AI1389" s="378"/>
      <c r="AJ1389" s="378"/>
      <c r="AK1389" s="378"/>
      <c r="AL1389" s="378"/>
    </row>
    <row r="1390" spans="2:38" s="9" customFormat="1">
      <c r="B1390" s="7"/>
      <c r="E1390" s="378"/>
      <c r="F1390" s="378"/>
      <c r="G1390" s="378"/>
      <c r="H1390" s="378"/>
      <c r="I1390" s="378"/>
      <c r="J1390" s="378"/>
      <c r="K1390" s="378"/>
      <c r="L1390" s="378"/>
      <c r="M1390" s="378"/>
      <c r="N1390" s="378"/>
      <c r="O1390" s="378"/>
      <c r="P1390" s="378"/>
      <c r="Q1390" s="378"/>
      <c r="R1390" s="378"/>
      <c r="S1390" s="377"/>
      <c r="T1390" s="378"/>
      <c r="U1390" s="378"/>
      <c r="V1390" s="378"/>
      <c r="W1390" s="378"/>
      <c r="X1390" s="378"/>
      <c r="Y1390" s="378"/>
      <c r="Z1390" s="378"/>
      <c r="AA1390" s="378"/>
      <c r="AB1390" s="378"/>
      <c r="AC1390" s="378"/>
      <c r="AD1390" s="378"/>
      <c r="AE1390" s="378"/>
      <c r="AF1390" s="378"/>
      <c r="AG1390" s="378"/>
      <c r="AH1390" s="378"/>
      <c r="AI1390" s="378"/>
      <c r="AJ1390" s="378"/>
      <c r="AK1390" s="378"/>
      <c r="AL1390" s="378"/>
    </row>
    <row r="1391" spans="2:38" s="9" customFormat="1">
      <c r="B1391" s="7"/>
      <c r="E1391" s="378"/>
      <c r="F1391" s="378"/>
      <c r="G1391" s="378"/>
      <c r="H1391" s="378"/>
      <c r="I1391" s="378"/>
      <c r="J1391" s="378"/>
      <c r="K1391" s="378"/>
      <c r="L1391" s="378"/>
      <c r="M1391" s="378"/>
      <c r="N1391" s="378"/>
      <c r="O1391" s="378"/>
      <c r="P1391" s="378"/>
      <c r="Q1391" s="378"/>
      <c r="R1391" s="378"/>
      <c r="S1391" s="377"/>
      <c r="T1391" s="378"/>
      <c r="U1391" s="378"/>
      <c r="V1391" s="378"/>
      <c r="W1391" s="378"/>
      <c r="X1391" s="378"/>
      <c r="Y1391" s="378"/>
      <c r="Z1391" s="378"/>
      <c r="AA1391" s="378"/>
      <c r="AB1391" s="378"/>
      <c r="AC1391" s="378"/>
      <c r="AD1391" s="378"/>
      <c r="AE1391" s="378"/>
      <c r="AF1391" s="378"/>
      <c r="AG1391" s="378"/>
      <c r="AH1391" s="378"/>
      <c r="AI1391" s="378"/>
      <c r="AJ1391" s="378"/>
      <c r="AK1391" s="378"/>
      <c r="AL1391" s="378"/>
    </row>
    <row r="1392" spans="2:38" s="9" customFormat="1">
      <c r="B1392" s="7"/>
      <c r="E1392" s="378"/>
      <c r="F1392" s="378"/>
      <c r="G1392" s="378"/>
      <c r="H1392" s="378"/>
      <c r="I1392" s="378"/>
      <c r="J1392" s="378"/>
      <c r="K1392" s="378"/>
      <c r="L1392" s="378"/>
      <c r="M1392" s="378"/>
      <c r="N1392" s="378"/>
      <c r="O1392" s="378"/>
      <c r="P1392" s="378"/>
      <c r="Q1392" s="378"/>
      <c r="R1392" s="378"/>
      <c r="S1392" s="377"/>
      <c r="T1392" s="378"/>
      <c r="U1392" s="378"/>
      <c r="V1392" s="378"/>
      <c r="W1392" s="378"/>
      <c r="X1392" s="378"/>
      <c r="Y1392" s="378"/>
      <c r="Z1392" s="378"/>
      <c r="AA1392" s="378"/>
      <c r="AB1392" s="378"/>
      <c r="AC1392" s="378"/>
      <c r="AD1392" s="378"/>
      <c r="AE1392" s="378"/>
      <c r="AF1392" s="378"/>
      <c r="AG1392" s="378"/>
      <c r="AH1392" s="378"/>
      <c r="AI1392" s="378"/>
      <c r="AJ1392" s="378"/>
      <c r="AK1392" s="378"/>
      <c r="AL1392" s="378"/>
    </row>
    <row r="1393" spans="2:38" s="9" customFormat="1">
      <c r="B1393" s="7"/>
      <c r="E1393" s="378"/>
      <c r="F1393" s="378"/>
      <c r="G1393" s="378"/>
      <c r="H1393" s="378"/>
      <c r="I1393" s="378"/>
      <c r="J1393" s="378"/>
      <c r="K1393" s="378"/>
      <c r="L1393" s="378"/>
      <c r="M1393" s="378"/>
      <c r="N1393" s="378"/>
      <c r="O1393" s="378"/>
      <c r="P1393" s="378"/>
      <c r="Q1393" s="378"/>
      <c r="R1393" s="378"/>
      <c r="S1393" s="377"/>
      <c r="T1393" s="378"/>
      <c r="U1393" s="378"/>
      <c r="V1393" s="378"/>
      <c r="W1393" s="378"/>
      <c r="X1393" s="378"/>
      <c r="Y1393" s="378"/>
      <c r="Z1393" s="378"/>
      <c r="AA1393" s="378"/>
      <c r="AB1393" s="378"/>
      <c r="AC1393" s="378"/>
      <c r="AD1393" s="378"/>
      <c r="AE1393" s="378"/>
      <c r="AF1393" s="378"/>
      <c r="AG1393" s="378"/>
      <c r="AH1393" s="378"/>
      <c r="AI1393" s="378"/>
      <c r="AJ1393" s="378"/>
      <c r="AK1393" s="378"/>
      <c r="AL1393" s="378"/>
    </row>
    <row r="1394" spans="2:38" s="9" customFormat="1">
      <c r="B1394" s="7"/>
      <c r="E1394" s="378"/>
      <c r="F1394" s="378"/>
      <c r="G1394" s="378"/>
      <c r="H1394" s="378"/>
      <c r="I1394" s="378"/>
      <c r="J1394" s="378"/>
      <c r="K1394" s="378"/>
      <c r="L1394" s="378"/>
      <c r="M1394" s="378"/>
      <c r="N1394" s="378"/>
      <c r="O1394" s="378"/>
      <c r="P1394" s="378"/>
      <c r="Q1394" s="378"/>
      <c r="R1394" s="378"/>
      <c r="S1394" s="377"/>
      <c r="T1394" s="378"/>
      <c r="U1394" s="378"/>
      <c r="V1394" s="378"/>
      <c r="W1394" s="378"/>
      <c r="X1394" s="378"/>
      <c r="Y1394" s="378"/>
      <c r="Z1394" s="378"/>
      <c r="AA1394" s="378"/>
      <c r="AB1394" s="378"/>
      <c r="AC1394" s="378"/>
      <c r="AD1394" s="378"/>
      <c r="AE1394" s="378"/>
      <c r="AF1394" s="378"/>
      <c r="AG1394" s="378"/>
      <c r="AH1394" s="378"/>
      <c r="AI1394" s="378"/>
      <c r="AJ1394" s="378"/>
      <c r="AK1394" s="378"/>
      <c r="AL1394" s="378"/>
    </row>
    <row r="1395" spans="2:38" s="9" customFormat="1">
      <c r="B1395" s="7"/>
      <c r="E1395" s="378"/>
      <c r="F1395" s="378"/>
      <c r="G1395" s="378"/>
      <c r="H1395" s="378"/>
      <c r="I1395" s="378"/>
      <c r="J1395" s="378"/>
      <c r="K1395" s="378"/>
      <c r="L1395" s="378"/>
      <c r="M1395" s="378"/>
      <c r="N1395" s="378"/>
      <c r="O1395" s="378"/>
      <c r="P1395" s="378"/>
      <c r="Q1395" s="378"/>
      <c r="R1395" s="378"/>
      <c r="S1395" s="377"/>
      <c r="T1395" s="378"/>
      <c r="U1395" s="378"/>
      <c r="V1395" s="378"/>
      <c r="W1395" s="378"/>
      <c r="X1395" s="378"/>
      <c r="Y1395" s="378"/>
      <c r="Z1395" s="378"/>
      <c r="AA1395" s="378"/>
      <c r="AB1395" s="378"/>
      <c r="AC1395" s="378"/>
      <c r="AD1395" s="378"/>
      <c r="AE1395" s="378"/>
      <c r="AF1395" s="378"/>
      <c r="AG1395" s="378"/>
      <c r="AH1395" s="378"/>
      <c r="AI1395" s="378"/>
      <c r="AJ1395" s="378"/>
      <c r="AK1395" s="378"/>
      <c r="AL1395" s="378"/>
    </row>
    <row r="1396" spans="2:38" s="9" customFormat="1">
      <c r="B1396" s="7"/>
      <c r="E1396" s="378"/>
      <c r="F1396" s="378"/>
      <c r="G1396" s="378"/>
      <c r="H1396" s="378"/>
      <c r="I1396" s="378"/>
      <c r="J1396" s="378"/>
      <c r="K1396" s="378"/>
      <c r="L1396" s="378"/>
      <c r="M1396" s="378"/>
      <c r="N1396" s="378"/>
      <c r="O1396" s="378"/>
      <c r="P1396" s="378"/>
      <c r="Q1396" s="378"/>
      <c r="R1396" s="378"/>
      <c r="S1396" s="377"/>
      <c r="T1396" s="378"/>
      <c r="U1396" s="378"/>
      <c r="V1396" s="378"/>
      <c r="W1396" s="378"/>
      <c r="X1396" s="378"/>
      <c r="Y1396" s="378"/>
      <c r="Z1396" s="378"/>
      <c r="AA1396" s="378"/>
      <c r="AB1396" s="378"/>
      <c r="AC1396" s="378"/>
      <c r="AD1396" s="378"/>
      <c r="AE1396" s="378"/>
      <c r="AF1396" s="378"/>
      <c r="AG1396" s="378"/>
      <c r="AH1396" s="378"/>
      <c r="AI1396" s="378"/>
      <c r="AJ1396" s="378"/>
      <c r="AK1396" s="378"/>
      <c r="AL1396" s="378"/>
    </row>
    <row r="1397" spans="2:38" s="9" customFormat="1">
      <c r="B1397" s="7"/>
      <c r="E1397" s="378"/>
      <c r="F1397" s="378"/>
      <c r="G1397" s="378"/>
      <c r="H1397" s="378"/>
      <c r="I1397" s="378"/>
      <c r="J1397" s="378"/>
      <c r="K1397" s="378"/>
      <c r="L1397" s="378"/>
      <c r="M1397" s="378"/>
      <c r="N1397" s="378"/>
      <c r="O1397" s="378"/>
      <c r="P1397" s="378"/>
      <c r="Q1397" s="378"/>
      <c r="R1397" s="378"/>
      <c r="S1397" s="377"/>
      <c r="T1397" s="378"/>
      <c r="U1397" s="378"/>
      <c r="V1397" s="378"/>
      <c r="W1397" s="378"/>
      <c r="X1397" s="378"/>
      <c r="Y1397" s="378"/>
      <c r="Z1397" s="378"/>
      <c r="AA1397" s="378"/>
      <c r="AB1397" s="378"/>
      <c r="AC1397" s="378"/>
      <c r="AD1397" s="378"/>
      <c r="AE1397" s="378"/>
      <c r="AF1397" s="378"/>
      <c r="AG1397" s="378"/>
      <c r="AH1397" s="378"/>
      <c r="AI1397" s="378"/>
      <c r="AJ1397" s="378"/>
      <c r="AK1397" s="378"/>
      <c r="AL1397" s="378"/>
    </row>
    <row r="1398" spans="2:38" s="9" customFormat="1">
      <c r="B1398" s="7"/>
      <c r="E1398" s="378"/>
      <c r="F1398" s="378"/>
      <c r="G1398" s="378"/>
      <c r="H1398" s="378"/>
      <c r="I1398" s="378"/>
      <c r="J1398" s="378"/>
      <c r="K1398" s="378"/>
      <c r="L1398" s="378"/>
      <c r="M1398" s="378"/>
      <c r="N1398" s="378"/>
      <c r="O1398" s="378"/>
      <c r="P1398" s="378"/>
      <c r="Q1398" s="378"/>
      <c r="R1398" s="378"/>
      <c r="S1398" s="377"/>
      <c r="T1398" s="378"/>
      <c r="U1398" s="378"/>
      <c r="V1398" s="378"/>
      <c r="W1398" s="378"/>
      <c r="X1398" s="378"/>
      <c r="Y1398" s="378"/>
      <c r="Z1398" s="378"/>
      <c r="AA1398" s="378"/>
      <c r="AB1398" s="378"/>
      <c r="AC1398" s="378"/>
      <c r="AD1398" s="378"/>
      <c r="AE1398" s="378"/>
      <c r="AF1398" s="378"/>
      <c r="AG1398" s="378"/>
      <c r="AH1398" s="378"/>
      <c r="AI1398" s="378"/>
      <c r="AJ1398" s="378"/>
      <c r="AK1398" s="378"/>
      <c r="AL1398" s="378"/>
    </row>
    <row r="1399" spans="2:38" s="9" customFormat="1">
      <c r="B1399" s="7"/>
      <c r="E1399" s="378"/>
      <c r="F1399" s="378"/>
      <c r="G1399" s="378"/>
      <c r="H1399" s="378"/>
      <c r="I1399" s="378"/>
      <c r="J1399" s="378"/>
      <c r="K1399" s="378"/>
      <c r="L1399" s="378"/>
      <c r="M1399" s="378"/>
      <c r="N1399" s="378"/>
      <c r="O1399" s="378"/>
      <c r="P1399" s="378"/>
      <c r="Q1399" s="378"/>
      <c r="R1399" s="378"/>
      <c r="S1399" s="377"/>
      <c r="T1399" s="378"/>
      <c r="U1399" s="378"/>
      <c r="V1399" s="378"/>
      <c r="W1399" s="378"/>
      <c r="X1399" s="378"/>
      <c r="Y1399" s="378"/>
      <c r="Z1399" s="378"/>
      <c r="AA1399" s="378"/>
      <c r="AB1399" s="378"/>
      <c r="AC1399" s="378"/>
      <c r="AD1399" s="378"/>
      <c r="AE1399" s="378"/>
      <c r="AF1399" s="378"/>
      <c r="AG1399" s="378"/>
      <c r="AH1399" s="378"/>
      <c r="AI1399" s="378"/>
      <c r="AJ1399" s="378"/>
      <c r="AK1399" s="378"/>
      <c r="AL1399" s="378"/>
    </row>
    <row r="1400" spans="2:38" s="9" customFormat="1">
      <c r="B1400" s="7"/>
      <c r="E1400" s="378"/>
      <c r="F1400" s="378"/>
      <c r="G1400" s="378"/>
      <c r="H1400" s="378"/>
      <c r="I1400" s="378"/>
      <c r="J1400" s="378"/>
      <c r="K1400" s="378"/>
      <c r="L1400" s="378"/>
      <c r="M1400" s="378"/>
      <c r="N1400" s="378"/>
      <c r="O1400" s="378"/>
      <c r="P1400" s="378"/>
      <c r="Q1400" s="378"/>
      <c r="R1400" s="378"/>
      <c r="S1400" s="377"/>
      <c r="T1400" s="378"/>
      <c r="U1400" s="378"/>
      <c r="V1400" s="378"/>
      <c r="W1400" s="378"/>
      <c r="X1400" s="378"/>
      <c r="Y1400" s="378"/>
      <c r="Z1400" s="378"/>
      <c r="AA1400" s="378"/>
      <c r="AB1400" s="378"/>
      <c r="AC1400" s="378"/>
      <c r="AD1400" s="378"/>
      <c r="AE1400" s="378"/>
      <c r="AF1400" s="378"/>
      <c r="AG1400" s="378"/>
      <c r="AH1400" s="378"/>
      <c r="AI1400" s="378"/>
      <c r="AJ1400" s="378"/>
      <c r="AK1400" s="378"/>
      <c r="AL1400" s="378"/>
    </row>
    <row r="1401" spans="2:38" s="9" customFormat="1">
      <c r="B1401" s="7"/>
      <c r="E1401" s="378"/>
      <c r="F1401" s="378"/>
      <c r="G1401" s="378"/>
      <c r="H1401" s="378"/>
      <c r="I1401" s="378"/>
      <c r="J1401" s="378"/>
      <c r="K1401" s="378"/>
      <c r="L1401" s="378"/>
      <c r="M1401" s="378"/>
      <c r="N1401" s="378"/>
      <c r="O1401" s="378"/>
      <c r="P1401" s="378"/>
      <c r="Q1401" s="378"/>
      <c r="R1401" s="378"/>
      <c r="S1401" s="377"/>
      <c r="T1401" s="378"/>
      <c r="U1401" s="378"/>
      <c r="V1401" s="378"/>
      <c r="W1401" s="378"/>
      <c r="X1401" s="378"/>
      <c r="Y1401" s="378"/>
      <c r="Z1401" s="378"/>
      <c r="AA1401" s="378"/>
      <c r="AB1401" s="378"/>
      <c r="AC1401" s="378"/>
      <c r="AD1401" s="378"/>
      <c r="AE1401" s="378"/>
      <c r="AF1401" s="378"/>
      <c r="AG1401" s="378"/>
      <c r="AH1401" s="378"/>
      <c r="AI1401" s="378"/>
      <c r="AJ1401" s="378"/>
      <c r="AK1401" s="378"/>
      <c r="AL1401" s="378"/>
    </row>
    <row r="1402" spans="2:38" s="9" customFormat="1">
      <c r="B1402" s="7"/>
      <c r="E1402" s="378"/>
      <c r="F1402" s="378"/>
      <c r="G1402" s="378"/>
      <c r="H1402" s="378"/>
      <c r="I1402" s="378"/>
      <c r="J1402" s="378"/>
      <c r="K1402" s="378"/>
      <c r="L1402" s="378"/>
      <c r="M1402" s="378"/>
      <c r="N1402" s="378"/>
      <c r="O1402" s="378"/>
      <c r="P1402" s="378"/>
      <c r="Q1402" s="378"/>
      <c r="R1402" s="378"/>
      <c r="S1402" s="377"/>
      <c r="T1402" s="378"/>
      <c r="U1402" s="378"/>
      <c r="V1402" s="378"/>
      <c r="W1402" s="378"/>
      <c r="X1402" s="378"/>
      <c r="Y1402" s="378"/>
      <c r="Z1402" s="378"/>
      <c r="AA1402" s="378"/>
      <c r="AB1402" s="378"/>
      <c r="AC1402" s="378"/>
      <c r="AD1402" s="378"/>
      <c r="AE1402" s="378"/>
      <c r="AF1402" s="378"/>
      <c r="AG1402" s="378"/>
      <c r="AH1402" s="378"/>
      <c r="AI1402" s="378"/>
      <c r="AJ1402" s="378"/>
      <c r="AK1402" s="378"/>
      <c r="AL1402" s="378"/>
    </row>
    <row r="1403" spans="2:38" s="9" customFormat="1">
      <c r="B1403" s="7"/>
      <c r="E1403" s="378"/>
      <c r="F1403" s="378"/>
      <c r="G1403" s="378"/>
      <c r="H1403" s="378"/>
      <c r="I1403" s="378"/>
      <c r="J1403" s="378"/>
      <c r="K1403" s="378"/>
      <c r="L1403" s="378"/>
      <c r="M1403" s="378"/>
      <c r="N1403" s="378"/>
      <c r="O1403" s="378"/>
      <c r="P1403" s="378"/>
      <c r="Q1403" s="378"/>
      <c r="R1403" s="378"/>
      <c r="S1403" s="377"/>
      <c r="T1403" s="378"/>
      <c r="U1403" s="378"/>
      <c r="V1403" s="378"/>
      <c r="W1403" s="378"/>
      <c r="X1403" s="378"/>
      <c r="Y1403" s="378"/>
      <c r="Z1403" s="378"/>
      <c r="AA1403" s="378"/>
      <c r="AB1403" s="378"/>
      <c r="AC1403" s="378"/>
      <c r="AD1403" s="378"/>
      <c r="AE1403" s="378"/>
      <c r="AF1403" s="378"/>
      <c r="AG1403" s="378"/>
      <c r="AH1403" s="378"/>
      <c r="AI1403" s="378"/>
      <c r="AJ1403" s="378"/>
      <c r="AK1403" s="378"/>
      <c r="AL1403" s="378"/>
    </row>
    <row r="1404" spans="2:38" s="9" customFormat="1">
      <c r="B1404" s="7"/>
      <c r="E1404" s="378"/>
      <c r="F1404" s="378"/>
      <c r="G1404" s="378"/>
      <c r="H1404" s="378"/>
      <c r="I1404" s="378"/>
      <c r="J1404" s="378"/>
      <c r="K1404" s="378"/>
      <c r="L1404" s="378"/>
      <c r="M1404" s="378"/>
      <c r="N1404" s="378"/>
      <c r="O1404" s="378"/>
      <c r="P1404" s="378"/>
      <c r="Q1404" s="378"/>
      <c r="R1404" s="378"/>
      <c r="S1404" s="377"/>
      <c r="T1404" s="378"/>
      <c r="U1404" s="378"/>
      <c r="V1404" s="378"/>
      <c r="W1404" s="378"/>
      <c r="X1404" s="378"/>
      <c r="Y1404" s="378"/>
      <c r="Z1404" s="378"/>
      <c r="AA1404" s="378"/>
      <c r="AB1404" s="378"/>
      <c r="AC1404" s="378"/>
      <c r="AD1404" s="378"/>
      <c r="AE1404" s="378"/>
      <c r="AF1404" s="378"/>
      <c r="AG1404" s="378"/>
      <c r="AH1404" s="378"/>
      <c r="AI1404" s="378"/>
      <c r="AJ1404" s="378"/>
      <c r="AK1404" s="378"/>
      <c r="AL1404" s="378"/>
    </row>
    <row r="1405" spans="2:38" s="9" customFormat="1">
      <c r="B1405" s="7"/>
      <c r="E1405" s="378"/>
      <c r="F1405" s="378"/>
      <c r="G1405" s="378"/>
      <c r="H1405" s="378"/>
      <c r="I1405" s="378"/>
      <c r="J1405" s="378"/>
      <c r="K1405" s="378"/>
      <c r="L1405" s="378"/>
      <c r="M1405" s="378"/>
      <c r="N1405" s="378"/>
      <c r="O1405" s="378"/>
      <c r="P1405" s="378"/>
      <c r="Q1405" s="378"/>
      <c r="R1405" s="378"/>
      <c r="S1405" s="377"/>
      <c r="T1405" s="378"/>
      <c r="U1405" s="378"/>
      <c r="V1405" s="378"/>
      <c r="W1405" s="378"/>
      <c r="X1405" s="378"/>
      <c r="Y1405" s="378"/>
      <c r="Z1405" s="378"/>
      <c r="AA1405" s="378"/>
      <c r="AB1405" s="378"/>
      <c r="AC1405" s="378"/>
      <c r="AD1405" s="378"/>
      <c r="AE1405" s="378"/>
      <c r="AF1405" s="378"/>
      <c r="AG1405" s="378"/>
      <c r="AH1405" s="378"/>
      <c r="AI1405" s="378"/>
      <c r="AJ1405" s="378"/>
      <c r="AK1405" s="378"/>
      <c r="AL1405" s="378"/>
    </row>
    <row r="1406" spans="2:38" s="9" customFormat="1">
      <c r="B1406" s="7"/>
      <c r="E1406" s="378"/>
      <c r="F1406" s="378"/>
      <c r="G1406" s="378"/>
      <c r="H1406" s="378"/>
      <c r="I1406" s="378"/>
      <c r="J1406" s="378"/>
      <c r="K1406" s="378"/>
      <c r="L1406" s="378"/>
      <c r="M1406" s="378"/>
      <c r="N1406" s="378"/>
      <c r="O1406" s="378"/>
      <c r="P1406" s="378"/>
      <c r="Q1406" s="378"/>
      <c r="R1406" s="378"/>
      <c r="S1406" s="377"/>
      <c r="T1406" s="378"/>
      <c r="U1406" s="378"/>
      <c r="V1406" s="378"/>
      <c r="W1406" s="378"/>
      <c r="X1406" s="378"/>
      <c r="Y1406" s="378"/>
      <c r="Z1406" s="378"/>
      <c r="AA1406" s="378"/>
      <c r="AB1406" s="378"/>
      <c r="AC1406" s="378"/>
      <c r="AD1406" s="378"/>
      <c r="AE1406" s="378"/>
      <c r="AF1406" s="378"/>
      <c r="AG1406" s="378"/>
      <c r="AH1406" s="378"/>
      <c r="AI1406" s="378"/>
      <c r="AJ1406" s="378"/>
      <c r="AK1406" s="378"/>
      <c r="AL1406" s="378"/>
    </row>
    <row r="1407" spans="2:38" s="9" customFormat="1">
      <c r="B1407" s="7"/>
      <c r="E1407" s="378"/>
      <c r="F1407" s="378"/>
      <c r="G1407" s="378"/>
      <c r="H1407" s="378"/>
      <c r="I1407" s="378"/>
      <c r="J1407" s="378"/>
      <c r="K1407" s="378"/>
      <c r="L1407" s="378"/>
      <c r="M1407" s="378"/>
      <c r="N1407" s="378"/>
      <c r="O1407" s="378"/>
      <c r="P1407" s="378"/>
      <c r="Q1407" s="378"/>
      <c r="R1407" s="378"/>
      <c r="S1407" s="377"/>
      <c r="T1407" s="378"/>
      <c r="U1407" s="378"/>
      <c r="V1407" s="378"/>
      <c r="W1407" s="378"/>
      <c r="X1407" s="378"/>
      <c r="Y1407" s="378"/>
      <c r="Z1407" s="378"/>
      <c r="AA1407" s="378"/>
      <c r="AB1407" s="378"/>
      <c r="AC1407" s="378"/>
      <c r="AD1407" s="378"/>
      <c r="AE1407" s="378"/>
      <c r="AF1407" s="378"/>
      <c r="AG1407" s="378"/>
      <c r="AH1407" s="378"/>
      <c r="AI1407" s="378"/>
      <c r="AJ1407" s="378"/>
      <c r="AK1407" s="378"/>
      <c r="AL1407" s="378"/>
    </row>
    <row r="1408" spans="2:38" s="9" customFormat="1">
      <c r="B1408" s="7"/>
      <c r="E1408" s="378"/>
      <c r="F1408" s="378"/>
      <c r="G1408" s="378"/>
      <c r="H1408" s="378"/>
      <c r="I1408" s="378"/>
      <c r="J1408" s="378"/>
      <c r="K1408" s="378"/>
      <c r="L1408" s="378"/>
      <c r="M1408" s="378"/>
      <c r="N1408" s="378"/>
      <c r="O1408" s="378"/>
      <c r="P1408" s="378"/>
      <c r="Q1408" s="378"/>
      <c r="R1408" s="378"/>
      <c r="S1408" s="377"/>
      <c r="T1408" s="378"/>
      <c r="U1408" s="378"/>
      <c r="V1408" s="378"/>
      <c r="W1408" s="378"/>
      <c r="X1408" s="378"/>
      <c r="Y1408" s="378"/>
      <c r="Z1408" s="378"/>
      <c r="AA1408" s="378"/>
      <c r="AB1408" s="378"/>
      <c r="AC1408" s="378"/>
      <c r="AD1408" s="378"/>
      <c r="AE1408" s="378"/>
      <c r="AF1408" s="378"/>
      <c r="AG1408" s="378"/>
      <c r="AH1408" s="378"/>
      <c r="AI1408" s="378"/>
      <c r="AJ1408" s="378"/>
      <c r="AK1408" s="378"/>
      <c r="AL1408" s="378"/>
    </row>
    <row r="1409" spans="2:38" s="9" customFormat="1">
      <c r="B1409" s="7"/>
      <c r="E1409" s="378"/>
      <c r="F1409" s="378"/>
      <c r="G1409" s="378"/>
      <c r="H1409" s="378"/>
      <c r="I1409" s="378"/>
      <c r="J1409" s="378"/>
      <c r="K1409" s="378"/>
      <c r="L1409" s="378"/>
      <c r="M1409" s="378"/>
      <c r="N1409" s="378"/>
      <c r="O1409" s="378"/>
      <c r="P1409" s="378"/>
      <c r="Q1409" s="378"/>
      <c r="R1409" s="378"/>
      <c r="S1409" s="377"/>
      <c r="T1409" s="378"/>
      <c r="U1409" s="378"/>
      <c r="V1409" s="378"/>
      <c r="W1409" s="378"/>
      <c r="X1409" s="378"/>
      <c r="Y1409" s="378"/>
      <c r="Z1409" s="378"/>
      <c r="AA1409" s="378"/>
      <c r="AB1409" s="378"/>
      <c r="AC1409" s="378"/>
      <c r="AD1409" s="378"/>
      <c r="AE1409" s="378"/>
      <c r="AF1409" s="378"/>
      <c r="AG1409" s="378"/>
      <c r="AH1409" s="378"/>
      <c r="AI1409" s="378"/>
      <c r="AJ1409" s="378"/>
      <c r="AK1409" s="378"/>
      <c r="AL1409" s="378"/>
    </row>
    <row r="1410" spans="2:38" s="9" customFormat="1">
      <c r="B1410" s="7"/>
      <c r="E1410" s="378"/>
      <c r="F1410" s="378"/>
      <c r="G1410" s="378"/>
      <c r="H1410" s="378"/>
      <c r="I1410" s="378"/>
      <c r="J1410" s="378"/>
      <c r="K1410" s="378"/>
      <c r="L1410" s="378"/>
      <c r="M1410" s="378"/>
      <c r="N1410" s="378"/>
      <c r="O1410" s="378"/>
      <c r="P1410" s="378"/>
      <c r="Q1410" s="378"/>
      <c r="R1410" s="378"/>
      <c r="S1410" s="377"/>
      <c r="T1410" s="378"/>
      <c r="U1410" s="378"/>
      <c r="V1410" s="378"/>
      <c r="W1410" s="378"/>
      <c r="X1410" s="378"/>
      <c r="Y1410" s="378"/>
      <c r="Z1410" s="378"/>
      <c r="AA1410" s="378"/>
      <c r="AB1410" s="378"/>
      <c r="AC1410" s="378"/>
      <c r="AD1410" s="378"/>
      <c r="AE1410" s="378"/>
      <c r="AF1410" s="378"/>
      <c r="AG1410" s="378"/>
      <c r="AH1410" s="378"/>
      <c r="AI1410" s="378"/>
      <c r="AJ1410" s="378"/>
      <c r="AK1410" s="378"/>
      <c r="AL1410" s="378"/>
    </row>
    <row r="1411" spans="2:38" s="9" customFormat="1">
      <c r="B1411" s="7"/>
      <c r="E1411" s="378"/>
      <c r="F1411" s="378"/>
      <c r="G1411" s="378"/>
      <c r="H1411" s="378"/>
      <c r="I1411" s="378"/>
      <c r="J1411" s="378"/>
      <c r="K1411" s="378"/>
      <c r="L1411" s="378"/>
      <c r="M1411" s="378"/>
      <c r="N1411" s="378"/>
      <c r="O1411" s="378"/>
      <c r="P1411" s="378"/>
      <c r="Q1411" s="378"/>
      <c r="R1411" s="378"/>
      <c r="S1411" s="377"/>
      <c r="T1411" s="378"/>
      <c r="U1411" s="378"/>
      <c r="V1411" s="378"/>
      <c r="W1411" s="378"/>
      <c r="X1411" s="378"/>
      <c r="Y1411" s="378"/>
      <c r="Z1411" s="378"/>
      <c r="AA1411" s="378"/>
      <c r="AB1411" s="378"/>
      <c r="AC1411" s="378"/>
      <c r="AD1411" s="378"/>
      <c r="AE1411" s="378"/>
      <c r="AF1411" s="378"/>
      <c r="AG1411" s="378"/>
      <c r="AH1411" s="378"/>
      <c r="AI1411" s="378"/>
      <c r="AJ1411" s="378"/>
      <c r="AK1411" s="378"/>
      <c r="AL1411" s="378"/>
    </row>
    <row r="1412" spans="2:38" s="9" customFormat="1">
      <c r="B1412" s="7"/>
      <c r="E1412" s="378"/>
      <c r="F1412" s="378"/>
      <c r="G1412" s="378"/>
      <c r="H1412" s="378"/>
      <c r="I1412" s="378"/>
      <c r="J1412" s="378"/>
      <c r="K1412" s="378"/>
      <c r="L1412" s="378"/>
      <c r="M1412" s="378"/>
      <c r="N1412" s="378"/>
      <c r="O1412" s="378"/>
      <c r="P1412" s="378"/>
      <c r="Q1412" s="378"/>
      <c r="R1412" s="378"/>
      <c r="S1412" s="377"/>
      <c r="T1412" s="378"/>
      <c r="U1412" s="378"/>
      <c r="V1412" s="378"/>
      <c r="W1412" s="378"/>
      <c r="X1412" s="378"/>
      <c r="Y1412" s="378"/>
      <c r="Z1412" s="378"/>
      <c r="AA1412" s="378"/>
      <c r="AB1412" s="378"/>
      <c r="AC1412" s="378"/>
      <c r="AD1412" s="378"/>
      <c r="AE1412" s="378"/>
      <c r="AF1412" s="378"/>
      <c r="AG1412" s="378"/>
      <c r="AH1412" s="378"/>
      <c r="AI1412" s="378"/>
      <c r="AJ1412" s="378"/>
      <c r="AK1412" s="378"/>
      <c r="AL1412" s="378"/>
    </row>
    <row r="1413" spans="2:38" s="9" customFormat="1">
      <c r="B1413" s="7"/>
      <c r="E1413" s="378"/>
      <c r="F1413" s="378"/>
      <c r="G1413" s="378"/>
      <c r="H1413" s="378"/>
      <c r="I1413" s="378"/>
      <c r="J1413" s="378"/>
      <c r="K1413" s="378"/>
      <c r="L1413" s="378"/>
      <c r="M1413" s="378"/>
      <c r="N1413" s="378"/>
      <c r="O1413" s="378"/>
      <c r="P1413" s="378"/>
      <c r="Q1413" s="378"/>
      <c r="R1413" s="378"/>
      <c r="S1413" s="377"/>
      <c r="T1413" s="378"/>
      <c r="U1413" s="378"/>
      <c r="V1413" s="378"/>
      <c r="W1413" s="378"/>
      <c r="X1413" s="378"/>
      <c r="Y1413" s="378"/>
      <c r="Z1413" s="378"/>
      <c r="AA1413" s="378"/>
      <c r="AB1413" s="378"/>
      <c r="AC1413" s="378"/>
      <c r="AD1413" s="378"/>
      <c r="AE1413" s="378"/>
      <c r="AF1413" s="378"/>
      <c r="AG1413" s="378"/>
      <c r="AH1413" s="378"/>
      <c r="AI1413" s="378"/>
      <c r="AJ1413" s="378"/>
      <c r="AK1413" s="378"/>
      <c r="AL1413" s="378"/>
    </row>
    <row r="1414" spans="2:38" s="9" customFormat="1">
      <c r="B1414" s="7"/>
      <c r="E1414" s="378"/>
      <c r="F1414" s="378"/>
      <c r="G1414" s="378"/>
      <c r="H1414" s="378"/>
      <c r="I1414" s="378"/>
      <c r="J1414" s="378"/>
      <c r="K1414" s="378"/>
      <c r="L1414" s="378"/>
      <c r="M1414" s="378"/>
      <c r="N1414" s="378"/>
      <c r="O1414" s="378"/>
      <c r="P1414" s="378"/>
      <c r="Q1414" s="378"/>
      <c r="R1414" s="378"/>
      <c r="S1414" s="377"/>
      <c r="T1414" s="378"/>
      <c r="U1414" s="378"/>
      <c r="V1414" s="378"/>
      <c r="W1414" s="378"/>
      <c r="X1414" s="378"/>
      <c r="Y1414" s="378"/>
      <c r="Z1414" s="378"/>
      <c r="AA1414" s="378"/>
      <c r="AB1414" s="378"/>
      <c r="AC1414" s="378"/>
      <c r="AD1414" s="378"/>
      <c r="AE1414" s="378"/>
      <c r="AF1414" s="378"/>
      <c r="AG1414" s="378"/>
      <c r="AH1414" s="378"/>
      <c r="AI1414" s="378"/>
      <c r="AJ1414" s="378"/>
      <c r="AK1414" s="378"/>
      <c r="AL1414" s="378"/>
    </row>
    <row r="1415" spans="2:38" s="9" customFormat="1">
      <c r="B1415" s="7"/>
      <c r="E1415" s="378"/>
      <c r="F1415" s="378"/>
      <c r="G1415" s="378"/>
      <c r="H1415" s="378"/>
      <c r="I1415" s="378"/>
      <c r="J1415" s="378"/>
      <c r="K1415" s="378"/>
      <c r="L1415" s="378"/>
      <c r="M1415" s="378"/>
      <c r="N1415" s="378"/>
      <c r="O1415" s="378"/>
      <c r="P1415" s="378"/>
      <c r="Q1415" s="378"/>
      <c r="R1415" s="378"/>
      <c r="S1415" s="377"/>
      <c r="T1415" s="378"/>
      <c r="U1415" s="378"/>
      <c r="V1415" s="378"/>
      <c r="W1415" s="378"/>
      <c r="X1415" s="378"/>
      <c r="Y1415" s="378"/>
      <c r="Z1415" s="378"/>
      <c r="AA1415" s="378"/>
      <c r="AB1415" s="378"/>
      <c r="AC1415" s="378"/>
      <c r="AD1415" s="378"/>
      <c r="AE1415" s="378"/>
      <c r="AF1415" s="378"/>
      <c r="AG1415" s="378"/>
      <c r="AH1415" s="378"/>
      <c r="AI1415" s="378"/>
      <c r="AJ1415" s="378"/>
      <c r="AK1415" s="378"/>
      <c r="AL1415" s="378"/>
    </row>
    <row r="1416" spans="2:38" s="9" customFormat="1">
      <c r="B1416" s="7"/>
      <c r="E1416" s="378"/>
      <c r="F1416" s="378"/>
      <c r="G1416" s="378"/>
      <c r="H1416" s="378"/>
      <c r="I1416" s="378"/>
      <c r="J1416" s="378"/>
      <c r="K1416" s="378"/>
      <c r="L1416" s="378"/>
      <c r="M1416" s="378"/>
      <c r="N1416" s="378"/>
      <c r="O1416" s="378"/>
      <c r="P1416" s="378"/>
      <c r="Q1416" s="378"/>
      <c r="R1416" s="378"/>
      <c r="S1416" s="377"/>
      <c r="T1416" s="378"/>
      <c r="U1416" s="378"/>
      <c r="V1416" s="378"/>
      <c r="W1416" s="378"/>
      <c r="X1416" s="378"/>
      <c r="Y1416" s="378"/>
      <c r="Z1416" s="378"/>
      <c r="AA1416" s="378"/>
      <c r="AB1416" s="378"/>
      <c r="AC1416" s="378"/>
      <c r="AD1416" s="378"/>
      <c r="AE1416" s="378"/>
      <c r="AF1416" s="378"/>
      <c r="AG1416" s="378"/>
      <c r="AH1416" s="378"/>
      <c r="AI1416" s="378"/>
      <c r="AJ1416" s="378"/>
      <c r="AK1416" s="378"/>
      <c r="AL1416" s="378"/>
    </row>
    <row r="1417" spans="2:38" s="9" customFormat="1">
      <c r="B1417" s="7"/>
      <c r="E1417" s="378"/>
      <c r="F1417" s="378"/>
      <c r="G1417" s="378"/>
      <c r="H1417" s="378"/>
      <c r="I1417" s="378"/>
      <c r="J1417" s="378"/>
      <c r="K1417" s="378"/>
      <c r="L1417" s="378"/>
      <c r="M1417" s="378"/>
      <c r="N1417" s="378"/>
      <c r="O1417" s="378"/>
      <c r="P1417" s="378"/>
      <c r="Q1417" s="378"/>
      <c r="R1417" s="378"/>
      <c r="S1417" s="377"/>
      <c r="T1417" s="378"/>
      <c r="U1417" s="378"/>
      <c r="V1417" s="378"/>
      <c r="W1417" s="378"/>
      <c r="X1417" s="378"/>
      <c r="Y1417" s="378"/>
      <c r="Z1417" s="378"/>
      <c r="AA1417" s="378"/>
      <c r="AB1417" s="378"/>
      <c r="AC1417" s="378"/>
      <c r="AD1417" s="378"/>
      <c r="AE1417" s="378"/>
      <c r="AF1417" s="378"/>
      <c r="AG1417" s="378"/>
      <c r="AH1417" s="378"/>
      <c r="AI1417" s="378"/>
      <c r="AJ1417" s="378"/>
      <c r="AK1417" s="378"/>
      <c r="AL1417" s="378"/>
    </row>
    <row r="1418" spans="2:38" s="9" customFormat="1">
      <c r="B1418" s="7"/>
      <c r="E1418" s="378"/>
      <c r="F1418" s="378"/>
      <c r="G1418" s="378"/>
      <c r="H1418" s="378"/>
      <c r="I1418" s="378"/>
      <c r="J1418" s="378"/>
      <c r="K1418" s="378"/>
      <c r="L1418" s="378"/>
      <c r="M1418" s="378"/>
      <c r="N1418" s="378"/>
      <c r="O1418" s="378"/>
      <c r="P1418" s="378"/>
      <c r="Q1418" s="378"/>
      <c r="R1418" s="378"/>
      <c r="S1418" s="377"/>
      <c r="T1418" s="378"/>
      <c r="U1418" s="378"/>
      <c r="V1418" s="378"/>
      <c r="W1418" s="378"/>
      <c r="X1418" s="378"/>
      <c r="Y1418" s="378"/>
      <c r="Z1418" s="378"/>
      <c r="AA1418" s="378"/>
      <c r="AB1418" s="378"/>
      <c r="AC1418" s="378"/>
      <c r="AD1418" s="378"/>
      <c r="AE1418" s="378"/>
      <c r="AF1418" s="378"/>
      <c r="AG1418" s="378"/>
      <c r="AH1418" s="378"/>
      <c r="AI1418" s="378"/>
      <c r="AJ1418" s="378"/>
      <c r="AK1418" s="378"/>
      <c r="AL1418" s="378"/>
    </row>
    <row r="1419" spans="2:38" s="9" customFormat="1">
      <c r="B1419" s="7"/>
      <c r="E1419" s="378"/>
      <c r="F1419" s="378"/>
      <c r="G1419" s="378"/>
      <c r="H1419" s="378"/>
      <c r="I1419" s="378"/>
      <c r="J1419" s="378"/>
      <c r="K1419" s="378"/>
      <c r="L1419" s="378"/>
      <c r="M1419" s="378"/>
      <c r="N1419" s="378"/>
      <c r="O1419" s="378"/>
      <c r="P1419" s="378"/>
      <c r="Q1419" s="378"/>
      <c r="R1419" s="378"/>
      <c r="S1419" s="377"/>
      <c r="T1419" s="378"/>
      <c r="U1419" s="378"/>
      <c r="V1419" s="378"/>
      <c r="W1419" s="378"/>
      <c r="X1419" s="378"/>
      <c r="Y1419" s="378"/>
      <c r="Z1419" s="378"/>
      <c r="AA1419" s="378"/>
      <c r="AB1419" s="378"/>
      <c r="AC1419" s="378"/>
      <c r="AD1419" s="378"/>
      <c r="AE1419" s="378"/>
      <c r="AF1419" s="378"/>
      <c r="AG1419" s="378"/>
      <c r="AH1419" s="378"/>
      <c r="AI1419" s="378"/>
      <c r="AJ1419" s="378"/>
      <c r="AK1419" s="378"/>
      <c r="AL1419" s="378"/>
    </row>
    <row r="1420" spans="2:38" s="9" customFormat="1">
      <c r="B1420" s="7"/>
      <c r="E1420" s="378"/>
      <c r="F1420" s="378"/>
      <c r="G1420" s="378"/>
      <c r="H1420" s="378"/>
      <c r="I1420" s="378"/>
      <c r="J1420" s="378"/>
      <c r="K1420" s="378"/>
      <c r="L1420" s="378"/>
      <c r="M1420" s="378"/>
      <c r="N1420" s="378"/>
      <c r="O1420" s="378"/>
      <c r="P1420" s="378"/>
      <c r="Q1420" s="378"/>
      <c r="R1420" s="378"/>
      <c r="S1420" s="377"/>
      <c r="T1420" s="378"/>
      <c r="U1420" s="378"/>
      <c r="V1420" s="378"/>
      <c r="W1420" s="378"/>
      <c r="X1420" s="378"/>
      <c r="Y1420" s="378"/>
      <c r="Z1420" s="378"/>
      <c r="AA1420" s="378"/>
      <c r="AB1420" s="378"/>
      <c r="AC1420" s="378"/>
      <c r="AD1420" s="378"/>
      <c r="AE1420" s="378"/>
      <c r="AF1420" s="378"/>
      <c r="AG1420" s="378"/>
      <c r="AH1420" s="378"/>
      <c r="AI1420" s="378"/>
      <c r="AJ1420" s="378"/>
      <c r="AK1420" s="378"/>
      <c r="AL1420" s="378"/>
    </row>
    <row r="1421" spans="2:38" s="9" customFormat="1">
      <c r="B1421" s="7"/>
      <c r="E1421" s="378"/>
      <c r="F1421" s="378"/>
      <c r="G1421" s="378"/>
      <c r="H1421" s="378"/>
      <c r="I1421" s="378"/>
      <c r="J1421" s="378"/>
      <c r="K1421" s="378"/>
      <c r="L1421" s="378"/>
      <c r="M1421" s="378"/>
      <c r="N1421" s="378"/>
      <c r="O1421" s="378"/>
      <c r="P1421" s="378"/>
      <c r="Q1421" s="378"/>
      <c r="R1421" s="378"/>
      <c r="S1421" s="377"/>
      <c r="T1421" s="378"/>
      <c r="U1421" s="378"/>
      <c r="V1421" s="378"/>
      <c r="W1421" s="378"/>
      <c r="X1421" s="378"/>
      <c r="Y1421" s="378"/>
      <c r="Z1421" s="378"/>
      <c r="AA1421" s="378"/>
      <c r="AB1421" s="378"/>
      <c r="AC1421" s="378"/>
      <c r="AD1421" s="378"/>
      <c r="AE1421" s="378"/>
      <c r="AF1421" s="378"/>
      <c r="AG1421" s="378"/>
      <c r="AH1421" s="378"/>
      <c r="AI1421" s="378"/>
      <c r="AJ1421" s="378"/>
      <c r="AK1421" s="378"/>
      <c r="AL1421" s="378"/>
    </row>
    <row r="1422" spans="2:38" s="9" customFormat="1">
      <c r="B1422" s="7"/>
      <c r="E1422" s="378"/>
      <c r="F1422" s="378"/>
      <c r="G1422" s="378"/>
      <c r="H1422" s="378"/>
      <c r="I1422" s="378"/>
      <c r="J1422" s="378"/>
      <c r="K1422" s="378"/>
      <c r="L1422" s="378"/>
      <c r="M1422" s="378"/>
      <c r="N1422" s="378"/>
      <c r="O1422" s="378"/>
      <c r="P1422" s="378"/>
      <c r="Q1422" s="378"/>
      <c r="R1422" s="378"/>
      <c r="S1422" s="377"/>
      <c r="T1422" s="378"/>
      <c r="U1422" s="378"/>
      <c r="V1422" s="378"/>
      <c r="W1422" s="378"/>
      <c r="X1422" s="378"/>
      <c r="Y1422" s="378"/>
      <c r="Z1422" s="378"/>
      <c r="AA1422" s="378"/>
      <c r="AB1422" s="378"/>
      <c r="AC1422" s="378"/>
      <c r="AD1422" s="378"/>
      <c r="AE1422" s="378"/>
      <c r="AF1422" s="378"/>
      <c r="AG1422" s="378"/>
      <c r="AH1422" s="378"/>
      <c r="AI1422" s="378"/>
      <c r="AJ1422" s="378"/>
      <c r="AK1422" s="378"/>
      <c r="AL1422" s="378"/>
    </row>
    <row r="1423" spans="2:38" s="9" customFormat="1">
      <c r="B1423" s="7"/>
      <c r="E1423" s="378"/>
      <c r="F1423" s="378"/>
      <c r="G1423" s="378"/>
      <c r="H1423" s="378"/>
      <c r="I1423" s="378"/>
      <c r="J1423" s="378"/>
      <c r="K1423" s="378"/>
      <c r="L1423" s="378"/>
      <c r="M1423" s="378"/>
      <c r="N1423" s="378"/>
      <c r="O1423" s="378"/>
      <c r="P1423" s="378"/>
      <c r="Q1423" s="378"/>
      <c r="R1423" s="378"/>
      <c r="S1423" s="377"/>
      <c r="T1423" s="378"/>
      <c r="U1423" s="378"/>
      <c r="V1423" s="378"/>
      <c r="W1423" s="378"/>
      <c r="X1423" s="378"/>
      <c r="Y1423" s="378"/>
      <c r="Z1423" s="378"/>
      <c r="AA1423" s="378"/>
      <c r="AB1423" s="378"/>
      <c r="AC1423" s="378"/>
      <c r="AD1423" s="378"/>
      <c r="AE1423" s="378"/>
      <c r="AF1423" s="378"/>
      <c r="AG1423" s="378"/>
      <c r="AH1423" s="378"/>
      <c r="AI1423" s="378"/>
      <c r="AJ1423" s="378"/>
      <c r="AK1423" s="378"/>
      <c r="AL1423" s="378"/>
    </row>
    <row r="1424" spans="2:38" s="9" customFormat="1">
      <c r="B1424" s="7"/>
      <c r="E1424" s="378"/>
      <c r="F1424" s="378"/>
      <c r="G1424" s="378"/>
      <c r="H1424" s="378"/>
      <c r="I1424" s="378"/>
      <c r="J1424" s="378"/>
      <c r="K1424" s="378"/>
      <c r="L1424" s="378"/>
      <c r="M1424" s="378"/>
      <c r="N1424" s="378"/>
      <c r="O1424" s="378"/>
      <c r="P1424" s="378"/>
      <c r="Q1424" s="378"/>
      <c r="R1424" s="378"/>
      <c r="S1424" s="377"/>
      <c r="T1424" s="378"/>
      <c r="U1424" s="378"/>
      <c r="V1424" s="378"/>
      <c r="W1424" s="378"/>
      <c r="X1424" s="378"/>
      <c r="Y1424" s="378"/>
      <c r="Z1424" s="378"/>
      <c r="AA1424" s="378"/>
      <c r="AB1424" s="378"/>
      <c r="AC1424" s="378"/>
      <c r="AD1424" s="378"/>
      <c r="AE1424" s="378"/>
      <c r="AF1424" s="378"/>
      <c r="AG1424" s="378"/>
      <c r="AH1424" s="378"/>
      <c r="AI1424" s="378"/>
      <c r="AJ1424" s="378"/>
      <c r="AK1424" s="378"/>
      <c r="AL1424" s="378"/>
    </row>
    <row r="1425" spans="2:38" s="9" customFormat="1">
      <c r="B1425" s="7"/>
      <c r="E1425" s="378"/>
      <c r="F1425" s="378"/>
      <c r="G1425" s="378"/>
      <c r="H1425" s="378"/>
      <c r="I1425" s="378"/>
      <c r="J1425" s="378"/>
      <c r="K1425" s="378"/>
      <c r="L1425" s="378"/>
      <c r="M1425" s="378"/>
      <c r="N1425" s="378"/>
      <c r="O1425" s="378"/>
      <c r="P1425" s="378"/>
      <c r="Q1425" s="378"/>
      <c r="R1425" s="378"/>
      <c r="S1425" s="377"/>
      <c r="T1425" s="378"/>
      <c r="U1425" s="378"/>
      <c r="V1425" s="378"/>
      <c r="W1425" s="378"/>
      <c r="X1425" s="378"/>
      <c r="Y1425" s="378"/>
      <c r="Z1425" s="378"/>
      <c r="AA1425" s="378"/>
      <c r="AB1425" s="378"/>
      <c r="AC1425" s="378"/>
      <c r="AD1425" s="378"/>
      <c r="AE1425" s="378"/>
      <c r="AF1425" s="378"/>
      <c r="AG1425" s="378"/>
      <c r="AH1425" s="378"/>
      <c r="AI1425" s="378"/>
      <c r="AJ1425" s="378"/>
      <c r="AK1425" s="378"/>
      <c r="AL1425" s="378"/>
    </row>
    <row r="1426" spans="2:38" s="9" customFormat="1">
      <c r="B1426" s="7"/>
      <c r="E1426" s="378"/>
      <c r="F1426" s="378"/>
      <c r="G1426" s="378"/>
      <c r="H1426" s="378"/>
      <c r="I1426" s="378"/>
      <c r="J1426" s="378"/>
      <c r="K1426" s="378"/>
      <c r="L1426" s="378"/>
      <c r="M1426" s="378"/>
      <c r="N1426" s="378"/>
      <c r="O1426" s="378"/>
      <c r="P1426" s="378"/>
      <c r="Q1426" s="378"/>
      <c r="R1426" s="378"/>
      <c r="S1426" s="377"/>
      <c r="T1426" s="378"/>
      <c r="U1426" s="378"/>
      <c r="V1426" s="378"/>
      <c r="W1426" s="378"/>
      <c r="X1426" s="378"/>
      <c r="Y1426" s="378"/>
      <c r="Z1426" s="378"/>
      <c r="AA1426" s="378"/>
      <c r="AB1426" s="378"/>
      <c r="AC1426" s="378"/>
      <c r="AD1426" s="378"/>
      <c r="AE1426" s="378"/>
      <c r="AF1426" s="378"/>
      <c r="AG1426" s="378"/>
      <c r="AH1426" s="378"/>
      <c r="AI1426" s="378"/>
      <c r="AJ1426" s="378"/>
      <c r="AK1426" s="378"/>
      <c r="AL1426" s="378"/>
    </row>
    <row r="1427" spans="2:38" s="9" customFormat="1">
      <c r="B1427" s="7"/>
      <c r="E1427" s="378"/>
      <c r="F1427" s="378"/>
      <c r="G1427" s="378"/>
      <c r="H1427" s="378"/>
      <c r="I1427" s="378"/>
      <c r="J1427" s="378"/>
      <c r="K1427" s="378"/>
      <c r="L1427" s="378"/>
      <c r="M1427" s="378"/>
      <c r="N1427" s="378"/>
      <c r="O1427" s="378"/>
      <c r="P1427" s="378"/>
      <c r="Q1427" s="378"/>
      <c r="R1427" s="378"/>
      <c r="S1427" s="377"/>
      <c r="T1427" s="378"/>
      <c r="U1427" s="378"/>
      <c r="V1427" s="378"/>
      <c r="W1427" s="378"/>
      <c r="X1427" s="378"/>
      <c r="Y1427" s="378"/>
      <c r="Z1427" s="378"/>
      <c r="AA1427" s="378"/>
      <c r="AB1427" s="378"/>
      <c r="AC1427" s="378"/>
      <c r="AD1427" s="378"/>
      <c r="AE1427" s="378"/>
      <c r="AF1427" s="378"/>
      <c r="AG1427" s="378"/>
      <c r="AH1427" s="378"/>
      <c r="AI1427" s="378"/>
      <c r="AJ1427" s="378"/>
      <c r="AK1427" s="378"/>
      <c r="AL1427" s="378"/>
    </row>
    <row r="1428" spans="2:38" s="9" customFormat="1">
      <c r="B1428" s="7"/>
      <c r="E1428" s="378"/>
      <c r="F1428" s="378"/>
      <c r="G1428" s="378"/>
      <c r="H1428" s="378"/>
      <c r="I1428" s="378"/>
      <c r="J1428" s="378"/>
      <c r="K1428" s="378"/>
      <c r="L1428" s="378"/>
      <c r="M1428" s="378"/>
      <c r="N1428" s="378"/>
      <c r="O1428" s="378"/>
      <c r="P1428" s="378"/>
      <c r="Q1428" s="378"/>
      <c r="R1428" s="378"/>
      <c r="S1428" s="377"/>
      <c r="T1428" s="378"/>
      <c r="U1428" s="378"/>
      <c r="V1428" s="378"/>
      <c r="W1428" s="378"/>
      <c r="X1428" s="378"/>
      <c r="Y1428" s="378"/>
      <c r="Z1428" s="378"/>
      <c r="AA1428" s="378"/>
      <c r="AB1428" s="378"/>
      <c r="AC1428" s="378"/>
      <c r="AD1428" s="378"/>
      <c r="AE1428" s="378"/>
      <c r="AF1428" s="378"/>
      <c r="AG1428" s="378"/>
      <c r="AH1428" s="378"/>
      <c r="AI1428" s="378"/>
      <c r="AJ1428" s="378"/>
      <c r="AK1428" s="378"/>
      <c r="AL1428" s="378"/>
    </row>
    <row r="1429" spans="2:38" s="9" customFormat="1">
      <c r="B1429" s="7"/>
      <c r="E1429" s="378"/>
      <c r="F1429" s="378"/>
      <c r="G1429" s="378"/>
      <c r="H1429" s="378"/>
      <c r="I1429" s="378"/>
      <c r="J1429" s="378"/>
      <c r="K1429" s="378"/>
      <c r="L1429" s="378"/>
      <c r="M1429" s="378"/>
      <c r="N1429" s="378"/>
      <c r="O1429" s="378"/>
      <c r="P1429" s="378"/>
      <c r="Q1429" s="378"/>
      <c r="R1429" s="378"/>
      <c r="S1429" s="377"/>
      <c r="T1429" s="378"/>
      <c r="U1429" s="378"/>
      <c r="V1429" s="378"/>
      <c r="W1429" s="378"/>
      <c r="X1429" s="378"/>
      <c r="Y1429" s="378"/>
      <c r="Z1429" s="378"/>
      <c r="AA1429" s="378"/>
      <c r="AB1429" s="378"/>
      <c r="AC1429" s="378"/>
      <c r="AD1429" s="378"/>
      <c r="AE1429" s="378"/>
      <c r="AF1429" s="378"/>
      <c r="AG1429" s="378"/>
      <c r="AH1429" s="378"/>
      <c r="AI1429" s="378"/>
      <c r="AJ1429" s="378"/>
      <c r="AK1429" s="378"/>
      <c r="AL1429" s="378"/>
    </row>
    <row r="1430" spans="2:38" s="9" customFormat="1">
      <c r="B1430" s="7"/>
      <c r="E1430" s="378"/>
      <c r="F1430" s="378"/>
      <c r="G1430" s="378"/>
      <c r="H1430" s="378"/>
      <c r="I1430" s="378"/>
      <c r="J1430" s="378"/>
      <c r="K1430" s="378"/>
      <c r="L1430" s="378"/>
      <c r="M1430" s="378"/>
      <c r="N1430" s="378"/>
      <c r="O1430" s="378"/>
      <c r="P1430" s="378"/>
      <c r="Q1430" s="378"/>
      <c r="R1430" s="378"/>
      <c r="S1430" s="377"/>
      <c r="T1430" s="378"/>
      <c r="U1430" s="378"/>
      <c r="V1430" s="378"/>
      <c r="W1430" s="378"/>
      <c r="X1430" s="378"/>
      <c r="Y1430" s="378"/>
      <c r="Z1430" s="378"/>
      <c r="AA1430" s="378"/>
      <c r="AB1430" s="378"/>
      <c r="AC1430" s="378"/>
      <c r="AD1430" s="378"/>
      <c r="AE1430" s="378"/>
      <c r="AF1430" s="378"/>
      <c r="AG1430" s="378"/>
      <c r="AH1430" s="378"/>
      <c r="AI1430" s="378"/>
      <c r="AJ1430" s="378"/>
      <c r="AK1430" s="378"/>
      <c r="AL1430" s="378"/>
    </row>
    <row r="1431" spans="2:38" s="9" customFormat="1">
      <c r="B1431" s="7"/>
      <c r="E1431" s="378"/>
      <c r="F1431" s="378"/>
      <c r="G1431" s="378"/>
      <c r="H1431" s="378"/>
      <c r="I1431" s="378"/>
      <c r="J1431" s="378"/>
      <c r="K1431" s="378"/>
      <c r="L1431" s="378"/>
      <c r="M1431" s="378"/>
      <c r="N1431" s="378"/>
      <c r="O1431" s="378"/>
      <c r="P1431" s="378"/>
      <c r="Q1431" s="378"/>
      <c r="R1431" s="378"/>
      <c r="S1431" s="377"/>
      <c r="T1431" s="378"/>
      <c r="U1431" s="378"/>
      <c r="V1431" s="378"/>
      <c r="W1431" s="378"/>
      <c r="X1431" s="378"/>
      <c r="Y1431" s="378"/>
      <c r="Z1431" s="378"/>
      <c r="AA1431" s="378"/>
      <c r="AB1431" s="378"/>
      <c r="AC1431" s="378"/>
      <c r="AD1431" s="378"/>
      <c r="AE1431" s="378"/>
      <c r="AF1431" s="378"/>
      <c r="AG1431" s="378"/>
      <c r="AH1431" s="378"/>
      <c r="AI1431" s="378"/>
      <c r="AJ1431" s="378"/>
      <c r="AK1431" s="378"/>
      <c r="AL1431" s="378"/>
    </row>
    <row r="1432" spans="2:38" s="9" customFormat="1">
      <c r="B1432" s="7"/>
      <c r="E1432" s="378"/>
      <c r="F1432" s="378"/>
      <c r="G1432" s="378"/>
      <c r="H1432" s="378"/>
      <c r="I1432" s="378"/>
      <c r="J1432" s="378"/>
      <c r="K1432" s="378"/>
      <c r="L1432" s="378"/>
      <c r="M1432" s="378"/>
      <c r="N1432" s="378"/>
      <c r="O1432" s="378"/>
      <c r="P1432" s="378"/>
      <c r="Q1432" s="378"/>
      <c r="R1432" s="378"/>
      <c r="S1432" s="377"/>
      <c r="T1432" s="378"/>
      <c r="U1432" s="378"/>
      <c r="V1432" s="378"/>
      <c r="W1432" s="378"/>
      <c r="X1432" s="378"/>
      <c r="Y1432" s="378"/>
      <c r="Z1432" s="378"/>
      <c r="AA1432" s="378"/>
      <c r="AB1432" s="378"/>
      <c r="AC1432" s="378"/>
      <c r="AD1432" s="378"/>
      <c r="AE1432" s="378"/>
      <c r="AF1432" s="378"/>
      <c r="AG1432" s="378"/>
      <c r="AH1432" s="378"/>
      <c r="AI1432" s="378"/>
      <c r="AJ1432" s="378"/>
      <c r="AK1432" s="378"/>
      <c r="AL1432" s="378"/>
    </row>
    <row r="1433" spans="2:38" s="9" customFormat="1">
      <c r="B1433" s="7"/>
      <c r="E1433" s="378"/>
      <c r="F1433" s="378"/>
      <c r="G1433" s="378"/>
      <c r="H1433" s="378"/>
      <c r="I1433" s="378"/>
      <c r="J1433" s="378"/>
      <c r="K1433" s="378"/>
      <c r="L1433" s="378"/>
      <c r="M1433" s="378"/>
      <c r="N1433" s="378"/>
      <c r="O1433" s="378"/>
      <c r="P1433" s="378"/>
      <c r="Q1433" s="378"/>
      <c r="R1433" s="378"/>
      <c r="S1433" s="377"/>
      <c r="T1433" s="378"/>
      <c r="U1433" s="378"/>
      <c r="V1433" s="378"/>
      <c r="W1433" s="378"/>
      <c r="X1433" s="378"/>
      <c r="Y1433" s="378"/>
      <c r="Z1433" s="378"/>
      <c r="AA1433" s="378"/>
      <c r="AB1433" s="378"/>
      <c r="AC1433" s="378"/>
      <c r="AD1433" s="378"/>
      <c r="AE1433" s="378"/>
      <c r="AF1433" s="378"/>
      <c r="AG1433" s="378"/>
      <c r="AH1433" s="378"/>
      <c r="AI1433" s="378"/>
      <c r="AJ1433" s="378"/>
      <c r="AK1433" s="378"/>
      <c r="AL1433" s="378"/>
    </row>
    <row r="1434" spans="2:38" s="9" customFormat="1">
      <c r="B1434" s="7"/>
      <c r="E1434" s="378"/>
      <c r="F1434" s="378"/>
      <c r="G1434" s="378"/>
      <c r="H1434" s="378"/>
      <c r="I1434" s="378"/>
      <c r="J1434" s="378"/>
      <c r="K1434" s="378"/>
      <c r="L1434" s="378"/>
      <c r="M1434" s="378"/>
      <c r="N1434" s="378"/>
      <c r="O1434" s="378"/>
      <c r="P1434" s="378"/>
      <c r="Q1434" s="378"/>
      <c r="R1434" s="378"/>
      <c r="S1434" s="377"/>
      <c r="T1434" s="378"/>
      <c r="U1434" s="378"/>
      <c r="V1434" s="378"/>
      <c r="W1434" s="378"/>
      <c r="X1434" s="378"/>
      <c r="Y1434" s="378"/>
      <c r="Z1434" s="378"/>
      <c r="AA1434" s="378"/>
      <c r="AB1434" s="378"/>
      <c r="AC1434" s="378"/>
      <c r="AD1434" s="378"/>
      <c r="AE1434" s="378"/>
      <c r="AF1434" s="378"/>
      <c r="AG1434" s="378"/>
      <c r="AH1434" s="378"/>
      <c r="AI1434" s="378"/>
      <c r="AJ1434" s="378"/>
      <c r="AK1434" s="378"/>
      <c r="AL1434" s="378"/>
    </row>
    <row r="1435" spans="2:38" s="9" customFormat="1">
      <c r="B1435" s="7"/>
      <c r="E1435" s="378"/>
      <c r="F1435" s="378"/>
      <c r="G1435" s="378"/>
      <c r="H1435" s="378"/>
      <c r="I1435" s="378"/>
      <c r="J1435" s="378"/>
      <c r="K1435" s="378"/>
      <c r="L1435" s="378"/>
      <c r="M1435" s="378"/>
      <c r="N1435" s="378"/>
      <c r="O1435" s="378"/>
      <c r="P1435" s="378"/>
      <c r="Q1435" s="378"/>
      <c r="R1435" s="378"/>
      <c r="S1435" s="377"/>
      <c r="T1435" s="378"/>
      <c r="U1435" s="378"/>
      <c r="V1435" s="378"/>
      <c r="W1435" s="378"/>
      <c r="X1435" s="378"/>
      <c r="Y1435" s="378"/>
      <c r="Z1435" s="378"/>
      <c r="AA1435" s="378"/>
      <c r="AB1435" s="378"/>
      <c r="AC1435" s="378"/>
      <c r="AD1435" s="378"/>
      <c r="AE1435" s="378"/>
      <c r="AF1435" s="378"/>
      <c r="AG1435" s="378"/>
      <c r="AH1435" s="378"/>
      <c r="AI1435" s="378"/>
      <c r="AJ1435" s="378"/>
      <c r="AK1435" s="378"/>
      <c r="AL1435" s="378"/>
    </row>
    <row r="1436" spans="2:38" s="9" customFormat="1">
      <c r="B1436" s="7"/>
      <c r="E1436" s="378"/>
      <c r="F1436" s="378"/>
      <c r="G1436" s="378"/>
      <c r="H1436" s="378"/>
      <c r="I1436" s="378"/>
      <c r="J1436" s="378"/>
      <c r="K1436" s="378"/>
      <c r="L1436" s="378"/>
      <c r="M1436" s="378"/>
      <c r="N1436" s="378"/>
      <c r="O1436" s="378"/>
      <c r="P1436" s="378"/>
      <c r="Q1436" s="378"/>
      <c r="R1436" s="378"/>
      <c r="S1436" s="377"/>
      <c r="T1436" s="378"/>
      <c r="U1436" s="378"/>
      <c r="V1436" s="378"/>
      <c r="W1436" s="378"/>
      <c r="X1436" s="378"/>
      <c r="Y1436" s="378"/>
      <c r="Z1436" s="378"/>
      <c r="AA1436" s="378"/>
      <c r="AB1436" s="378"/>
      <c r="AC1436" s="378"/>
      <c r="AD1436" s="378"/>
      <c r="AE1436" s="378"/>
      <c r="AF1436" s="378"/>
      <c r="AG1436" s="378"/>
      <c r="AH1436" s="378"/>
      <c r="AI1436" s="378"/>
      <c r="AJ1436" s="378"/>
      <c r="AK1436" s="378"/>
      <c r="AL1436" s="378"/>
    </row>
    <row r="1437" spans="2:38" s="9" customFormat="1">
      <c r="B1437" s="7"/>
      <c r="E1437" s="378"/>
      <c r="F1437" s="378"/>
      <c r="G1437" s="378"/>
      <c r="H1437" s="378"/>
      <c r="I1437" s="378"/>
      <c r="J1437" s="378"/>
      <c r="K1437" s="378"/>
      <c r="L1437" s="378"/>
      <c r="M1437" s="378"/>
      <c r="N1437" s="378"/>
      <c r="O1437" s="378"/>
      <c r="P1437" s="378"/>
      <c r="Q1437" s="378"/>
      <c r="R1437" s="378"/>
      <c r="S1437" s="377"/>
      <c r="T1437" s="378"/>
      <c r="U1437" s="378"/>
      <c r="V1437" s="378"/>
      <c r="W1437" s="378"/>
      <c r="X1437" s="378"/>
      <c r="Y1437" s="378"/>
      <c r="Z1437" s="378"/>
      <c r="AA1437" s="378"/>
      <c r="AB1437" s="378"/>
      <c r="AC1437" s="378"/>
      <c r="AD1437" s="378"/>
      <c r="AE1437" s="378"/>
      <c r="AF1437" s="378"/>
      <c r="AG1437" s="378"/>
      <c r="AH1437" s="378"/>
      <c r="AI1437" s="378"/>
      <c r="AJ1437" s="378"/>
      <c r="AK1437" s="378"/>
      <c r="AL1437" s="378"/>
    </row>
    <row r="1438" spans="2:38" s="9" customFormat="1">
      <c r="B1438" s="7"/>
      <c r="E1438" s="378"/>
      <c r="F1438" s="378"/>
      <c r="G1438" s="378"/>
      <c r="H1438" s="378"/>
      <c r="I1438" s="378"/>
      <c r="J1438" s="378"/>
      <c r="K1438" s="378"/>
      <c r="L1438" s="378"/>
      <c r="M1438" s="378"/>
      <c r="N1438" s="378"/>
      <c r="O1438" s="378"/>
      <c r="P1438" s="378"/>
      <c r="Q1438" s="378"/>
      <c r="R1438" s="378"/>
      <c r="S1438" s="377"/>
      <c r="T1438" s="378"/>
      <c r="U1438" s="378"/>
      <c r="V1438" s="378"/>
      <c r="W1438" s="378"/>
      <c r="X1438" s="378"/>
      <c r="Y1438" s="378"/>
      <c r="Z1438" s="378"/>
      <c r="AA1438" s="378"/>
      <c r="AB1438" s="378"/>
      <c r="AC1438" s="378"/>
      <c r="AD1438" s="378"/>
      <c r="AE1438" s="378"/>
      <c r="AF1438" s="378"/>
      <c r="AG1438" s="378"/>
      <c r="AH1438" s="378"/>
      <c r="AI1438" s="378"/>
      <c r="AJ1438" s="378"/>
      <c r="AK1438" s="378"/>
      <c r="AL1438" s="378"/>
    </row>
    <row r="1439" spans="2:38" s="9" customFormat="1">
      <c r="B1439" s="7"/>
      <c r="E1439" s="378"/>
      <c r="F1439" s="378"/>
      <c r="G1439" s="378"/>
      <c r="H1439" s="378"/>
      <c r="I1439" s="378"/>
      <c r="J1439" s="378"/>
      <c r="K1439" s="378"/>
      <c r="L1439" s="378"/>
      <c r="M1439" s="378"/>
      <c r="N1439" s="378"/>
      <c r="O1439" s="378"/>
      <c r="P1439" s="378"/>
      <c r="Q1439" s="378"/>
      <c r="R1439" s="378"/>
      <c r="S1439" s="377"/>
      <c r="T1439" s="378"/>
      <c r="U1439" s="378"/>
      <c r="V1439" s="378"/>
      <c r="W1439" s="378"/>
      <c r="X1439" s="378"/>
      <c r="Y1439" s="378"/>
      <c r="Z1439" s="378"/>
      <c r="AA1439" s="378"/>
      <c r="AB1439" s="378"/>
      <c r="AC1439" s="378"/>
      <c r="AD1439" s="378"/>
      <c r="AE1439" s="378"/>
      <c r="AF1439" s="378"/>
      <c r="AG1439" s="378"/>
      <c r="AH1439" s="378"/>
      <c r="AI1439" s="378"/>
      <c r="AJ1439" s="378"/>
      <c r="AK1439" s="378"/>
      <c r="AL1439" s="378"/>
    </row>
    <row r="1440" spans="2:38" s="9" customFormat="1">
      <c r="B1440" s="7"/>
      <c r="E1440" s="378"/>
      <c r="F1440" s="378"/>
      <c r="G1440" s="378"/>
      <c r="H1440" s="378"/>
      <c r="I1440" s="378"/>
      <c r="J1440" s="378"/>
      <c r="K1440" s="378"/>
      <c r="L1440" s="378"/>
      <c r="M1440" s="378"/>
      <c r="N1440" s="378"/>
      <c r="O1440" s="378"/>
      <c r="P1440" s="378"/>
      <c r="Q1440" s="378"/>
      <c r="R1440" s="378"/>
      <c r="S1440" s="377"/>
      <c r="T1440" s="378"/>
      <c r="U1440" s="378"/>
      <c r="V1440" s="378"/>
      <c r="W1440" s="378"/>
      <c r="X1440" s="378"/>
      <c r="Y1440" s="378"/>
      <c r="Z1440" s="378"/>
      <c r="AA1440" s="378"/>
      <c r="AB1440" s="378"/>
      <c r="AC1440" s="378"/>
      <c r="AD1440" s="378"/>
      <c r="AE1440" s="378"/>
      <c r="AF1440" s="378"/>
      <c r="AG1440" s="378"/>
      <c r="AH1440" s="378"/>
      <c r="AI1440" s="378"/>
      <c r="AJ1440" s="378"/>
      <c r="AK1440" s="378"/>
      <c r="AL1440" s="378"/>
    </row>
    <row r="1441" spans="2:38" s="9" customFormat="1">
      <c r="B1441" s="7"/>
      <c r="E1441" s="378"/>
      <c r="F1441" s="378"/>
      <c r="G1441" s="378"/>
      <c r="H1441" s="378"/>
      <c r="I1441" s="378"/>
      <c r="J1441" s="378"/>
      <c r="K1441" s="378"/>
      <c r="L1441" s="378"/>
      <c r="M1441" s="378"/>
      <c r="N1441" s="378"/>
      <c r="O1441" s="378"/>
      <c r="P1441" s="378"/>
      <c r="Q1441" s="378"/>
      <c r="R1441" s="378"/>
      <c r="S1441" s="377"/>
      <c r="T1441" s="378"/>
      <c r="U1441" s="378"/>
      <c r="V1441" s="378"/>
      <c r="W1441" s="378"/>
      <c r="X1441" s="378"/>
      <c r="Y1441" s="378"/>
      <c r="Z1441" s="378"/>
      <c r="AA1441" s="378"/>
      <c r="AB1441" s="378"/>
      <c r="AC1441" s="378"/>
      <c r="AD1441" s="378"/>
      <c r="AE1441" s="378"/>
      <c r="AF1441" s="378"/>
      <c r="AG1441" s="378"/>
      <c r="AH1441" s="378"/>
      <c r="AI1441" s="378"/>
      <c r="AJ1441" s="378"/>
      <c r="AK1441" s="378"/>
      <c r="AL1441" s="378"/>
    </row>
    <row r="1442" spans="2:38" s="9" customFormat="1">
      <c r="B1442" s="7"/>
      <c r="E1442" s="378"/>
      <c r="F1442" s="378"/>
      <c r="G1442" s="378"/>
      <c r="H1442" s="378"/>
      <c r="I1442" s="378"/>
      <c r="J1442" s="378"/>
      <c r="K1442" s="378"/>
      <c r="L1442" s="378"/>
      <c r="M1442" s="378"/>
      <c r="N1442" s="378"/>
      <c r="O1442" s="378"/>
      <c r="P1442" s="378"/>
      <c r="Q1442" s="378"/>
      <c r="R1442" s="378"/>
      <c r="S1442" s="377"/>
      <c r="T1442" s="378"/>
      <c r="U1442" s="378"/>
      <c r="V1442" s="378"/>
      <c r="W1442" s="378"/>
      <c r="X1442" s="378"/>
      <c r="Y1442" s="378"/>
      <c r="Z1442" s="378"/>
      <c r="AA1442" s="378"/>
      <c r="AB1442" s="378"/>
      <c r="AC1442" s="378"/>
      <c r="AD1442" s="378"/>
      <c r="AE1442" s="378"/>
      <c r="AF1442" s="378"/>
      <c r="AG1442" s="378"/>
      <c r="AH1442" s="378"/>
      <c r="AI1442" s="378"/>
      <c r="AJ1442" s="378"/>
      <c r="AK1442" s="378"/>
      <c r="AL1442" s="378"/>
    </row>
    <row r="1443" spans="2:38" s="9" customFormat="1">
      <c r="B1443" s="7"/>
      <c r="E1443" s="378"/>
      <c r="F1443" s="378"/>
      <c r="G1443" s="378"/>
      <c r="H1443" s="378"/>
      <c r="I1443" s="378"/>
      <c r="J1443" s="378"/>
      <c r="K1443" s="378"/>
      <c r="L1443" s="378"/>
      <c r="M1443" s="378"/>
      <c r="N1443" s="378"/>
      <c r="O1443" s="378"/>
      <c r="P1443" s="378"/>
      <c r="Q1443" s="378"/>
      <c r="R1443" s="378"/>
      <c r="S1443" s="377"/>
      <c r="T1443" s="378"/>
      <c r="U1443" s="378"/>
      <c r="V1443" s="378"/>
      <c r="W1443" s="378"/>
      <c r="X1443" s="378"/>
      <c r="Y1443" s="378"/>
      <c r="Z1443" s="378"/>
      <c r="AA1443" s="378"/>
      <c r="AB1443" s="378"/>
      <c r="AC1443" s="378"/>
      <c r="AD1443" s="378"/>
      <c r="AE1443" s="378"/>
      <c r="AF1443" s="378"/>
      <c r="AG1443" s="378"/>
      <c r="AH1443" s="378"/>
      <c r="AI1443" s="378"/>
      <c r="AJ1443" s="378"/>
      <c r="AK1443" s="378"/>
      <c r="AL1443" s="378"/>
    </row>
    <row r="1444" spans="2:38" s="9" customFormat="1">
      <c r="B1444" s="7"/>
      <c r="E1444" s="378"/>
      <c r="F1444" s="378"/>
      <c r="G1444" s="378"/>
      <c r="H1444" s="378"/>
      <c r="I1444" s="378"/>
      <c r="J1444" s="378"/>
      <c r="K1444" s="378"/>
      <c r="L1444" s="378"/>
      <c r="M1444" s="378"/>
      <c r="N1444" s="378"/>
      <c r="O1444" s="378"/>
      <c r="P1444" s="378"/>
      <c r="Q1444" s="378"/>
      <c r="R1444" s="378"/>
      <c r="S1444" s="377"/>
      <c r="T1444" s="378"/>
      <c r="U1444" s="378"/>
      <c r="V1444" s="378"/>
      <c r="W1444" s="378"/>
      <c r="X1444" s="378"/>
      <c r="Y1444" s="378"/>
      <c r="Z1444" s="378"/>
      <c r="AA1444" s="378"/>
      <c r="AB1444" s="378"/>
      <c r="AC1444" s="378"/>
      <c r="AD1444" s="378"/>
      <c r="AE1444" s="378"/>
      <c r="AF1444" s="378"/>
      <c r="AG1444" s="378"/>
      <c r="AH1444" s="378"/>
      <c r="AI1444" s="378"/>
      <c r="AJ1444" s="378"/>
      <c r="AK1444" s="378"/>
      <c r="AL1444" s="378"/>
    </row>
    <row r="1445" spans="2:38" s="9" customFormat="1">
      <c r="B1445" s="7"/>
      <c r="E1445" s="378"/>
      <c r="F1445" s="378"/>
      <c r="G1445" s="378"/>
      <c r="H1445" s="378"/>
      <c r="I1445" s="378"/>
      <c r="J1445" s="378"/>
      <c r="K1445" s="378"/>
      <c r="L1445" s="378"/>
      <c r="M1445" s="378"/>
      <c r="N1445" s="378"/>
      <c r="O1445" s="378"/>
      <c r="P1445" s="378"/>
      <c r="Q1445" s="378"/>
      <c r="R1445" s="378"/>
      <c r="S1445" s="377"/>
      <c r="T1445" s="378"/>
      <c r="U1445" s="378"/>
      <c r="V1445" s="378"/>
      <c r="W1445" s="378"/>
      <c r="X1445" s="378"/>
      <c r="Y1445" s="378"/>
      <c r="Z1445" s="378"/>
      <c r="AA1445" s="378"/>
      <c r="AB1445" s="378"/>
      <c r="AC1445" s="378"/>
      <c r="AD1445" s="378"/>
      <c r="AE1445" s="378"/>
      <c r="AF1445" s="378"/>
      <c r="AG1445" s="378"/>
      <c r="AH1445" s="378"/>
      <c r="AI1445" s="378"/>
      <c r="AJ1445" s="378"/>
      <c r="AK1445" s="378"/>
      <c r="AL1445" s="378"/>
    </row>
    <row r="1446" spans="2:38" s="9" customFormat="1">
      <c r="B1446" s="7"/>
      <c r="E1446" s="378"/>
      <c r="F1446" s="378"/>
      <c r="G1446" s="378"/>
      <c r="H1446" s="378"/>
      <c r="I1446" s="378"/>
      <c r="J1446" s="378"/>
      <c r="K1446" s="378"/>
      <c r="L1446" s="378"/>
      <c r="M1446" s="378"/>
      <c r="N1446" s="378"/>
      <c r="O1446" s="378"/>
      <c r="P1446" s="378"/>
      <c r="Q1446" s="378"/>
      <c r="R1446" s="378"/>
      <c r="S1446" s="377"/>
      <c r="T1446" s="378"/>
      <c r="U1446" s="378"/>
      <c r="V1446" s="378"/>
      <c r="W1446" s="378"/>
      <c r="X1446" s="378"/>
      <c r="Y1446" s="378"/>
      <c r="Z1446" s="378"/>
      <c r="AA1446" s="378"/>
      <c r="AB1446" s="378"/>
      <c r="AC1446" s="378"/>
      <c r="AD1446" s="378"/>
      <c r="AE1446" s="378"/>
      <c r="AF1446" s="378"/>
      <c r="AG1446" s="378"/>
      <c r="AH1446" s="378"/>
      <c r="AI1446" s="378"/>
      <c r="AJ1446" s="378"/>
      <c r="AK1446" s="378"/>
      <c r="AL1446" s="378"/>
    </row>
    <row r="1447" spans="2:38" s="9" customFormat="1">
      <c r="B1447" s="7"/>
      <c r="E1447" s="378"/>
      <c r="F1447" s="378"/>
      <c r="G1447" s="378"/>
      <c r="H1447" s="378"/>
      <c r="I1447" s="378"/>
      <c r="J1447" s="378"/>
      <c r="K1447" s="378"/>
      <c r="L1447" s="378"/>
      <c r="M1447" s="378"/>
      <c r="N1447" s="378"/>
      <c r="O1447" s="378"/>
      <c r="P1447" s="378"/>
      <c r="Q1447" s="378"/>
      <c r="R1447" s="378"/>
      <c r="S1447" s="377"/>
      <c r="T1447" s="378"/>
      <c r="U1447" s="378"/>
      <c r="V1447" s="378"/>
      <c r="W1447" s="378"/>
      <c r="X1447" s="378"/>
      <c r="Y1447" s="378"/>
      <c r="Z1447" s="378"/>
      <c r="AA1447" s="378"/>
      <c r="AB1447" s="378"/>
      <c r="AC1447" s="378"/>
      <c r="AD1447" s="378"/>
      <c r="AE1447" s="378"/>
      <c r="AF1447" s="378"/>
      <c r="AG1447" s="378"/>
      <c r="AH1447" s="378"/>
      <c r="AI1447" s="378"/>
      <c r="AJ1447" s="378"/>
      <c r="AK1447" s="378"/>
      <c r="AL1447" s="378"/>
    </row>
    <row r="1448" spans="2:38" s="9" customFormat="1">
      <c r="B1448" s="7"/>
      <c r="E1448" s="378"/>
      <c r="F1448" s="378"/>
      <c r="G1448" s="378"/>
      <c r="H1448" s="378"/>
      <c r="I1448" s="378"/>
      <c r="J1448" s="378"/>
      <c r="K1448" s="378"/>
      <c r="L1448" s="378"/>
      <c r="M1448" s="378"/>
      <c r="N1448" s="378"/>
      <c r="O1448" s="378"/>
      <c r="P1448" s="378"/>
      <c r="Q1448" s="378"/>
      <c r="R1448" s="378"/>
      <c r="S1448" s="377"/>
      <c r="T1448" s="378"/>
      <c r="U1448" s="378"/>
      <c r="V1448" s="378"/>
      <c r="W1448" s="378"/>
      <c r="X1448" s="378"/>
      <c r="Y1448" s="378"/>
      <c r="Z1448" s="378"/>
      <c r="AA1448" s="378"/>
      <c r="AB1448" s="378"/>
      <c r="AC1448" s="378"/>
      <c r="AD1448" s="378"/>
      <c r="AE1448" s="378"/>
      <c r="AF1448" s="378"/>
      <c r="AG1448" s="378"/>
      <c r="AH1448" s="378"/>
      <c r="AI1448" s="378"/>
      <c r="AJ1448" s="378"/>
      <c r="AK1448" s="378"/>
      <c r="AL1448" s="378"/>
    </row>
    <row r="1449" spans="2:38" s="9" customFormat="1">
      <c r="B1449" s="7"/>
      <c r="E1449" s="378"/>
      <c r="F1449" s="378"/>
      <c r="G1449" s="378"/>
      <c r="H1449" s="378"/>
      <c r="I1449" s="378"/>
      <c r="J1449" s="378"/>
      <c r="K1449" s="378"/>
      <c r="L1449" s="378"/>
      <c r="M1449" s="378"/>
      <c r="N1449" s="378"/>
      <c r="O1449" s="378"/>
      <c r="P1449" s="378"/>
      <c r="Q1449" s="378"/>
      <c r="R1449" s="378"/>
      <c r="S1449" s="377"/>
      <c r="T1449" s="378"/>
      <c r="U1449" s="378"/>
      <c r="V1449" s="378"/>
      <c r="W1449" s="378"/>
      <c r="X1449" s="378"/>
      <c r="Y1449" s="378"/>
      <c r="Z1449" s="378"/>
      <c r="AA1449" s="378"/>
      <c r="AB1449" s="378"/>
      <c r="AC1449" s="378"/>
      <c r="AD1449" s="378"/>
      <c r="AE1449" s="378"/>
      <c r="AF1449" s="378"/>
      <c r="AG1449" s="378"/>
      <c r="AH1449" s="378"/>
      <c r="AI1449" s="378"/>
      <c r="AJ1449" s="378"/>
      <c r="AK1449" s="378"/>
      <c r="AL1449" s="378"/>
    </row>
    <row r="1450" spans="2:38" s="9" customFormat="1">
      <c r="B1450" s="7"/>
      <c r="E1450" s="378"/>
      <c r="F1450" s="378"/>
      <c r="G1450" s="378"/>
      <c r="H1450" s="378"/>
      <c r="I1450" s="378"/>
      <c r="J1450" s="378"/>
      <c r="K1450" s="378"/>
      <c r="L1450" s="378"/>
      <c r="M1450" s="378"/>
      <c r="N1450" s="378"/>
      <c r="O1450" s="378"/>
      <c r="P1450" s="378"/>
      <c r="Q1450" s="378"/>
      <c r="R1450" s="378"/>
      <c r="S1450" s="377"/>
      <c r="T1450" s="378"/>
      <c r="U1450" s="378"/>
      <c r="V1450" s="378"/>
      <c r="W1450" s="378"/>
      <c r="X1450" s="378"/>
      <c r="Y1450" s="378"/>
      <c r="Z1450" s="378"/>
      <c r="AA1450" s="378"/>
      <c r="AB1450" s="378"/>
      <c r="AC1450" s="378"/>
      <c r="AD1450" s="378"/>
      <c r="AE1450" s="378"/>
      <c r="AF1450" s="378"/>
      <c r="AG1450" s="378"/>
      <c r="AH1450" s="378"/>
      <c r="AI1450" s="378"/>
      <c r="AJ1450" s="378"/>
      <c r="AK1450" s="378"/>
      <c r="AL1450" s="378"/>
    </row>
    <row r="1451" spans="2:38" s="9" customFormat="1">
      <c r="B1451" s="7"/>
      <c r="E1451" s="378"/>
      <c r="F1451" s="378"/>
      <c r="G1451" s="378"/>
      <c r="H1451" s="378"/>
      <c r="I1451" s="378"/>
      <c r="J1451" s="378"/>
      <c r="K1451" s="378"/>
      <c r="L1451" s="378"/>
      <c r="M1451" s="378"/>
      <c r="N1451" s="378"/>
      <c r="O1451" s="378"/>
      <c r="P1451" s="378"/>
      <c r="Q1451" s="378"/>
      <c r="R1451" s="378"/>
      <c r="S1451" s="377"/>
      <c r="T1451" s="378"/>
      <c r="U1451" s="378"/>
      <c r="V1451" s="378"/>
      <c r="W1451" s="378"/>
      <c r="X1451" s="378"/>
      <c r="Y1451" s="378"/>
      <c r="Z1451" s="378"/>
      <c r="AA1451" s="378"/>
      <c r="AB1451" s="378"/>
      <c r="AC1451" s="378"/>
      <c r="AD1451" s="378"/>
      <c r="AE1451" s="378"/>
      <c r="AF1451" s="378"/>
      <c r="AG1451" s="378"/>
      <c r="AH1451" s="378"/>
      <c r="AI1451" s="378"/>
      <c r="AJ1451" s="378"/>
      <c r="AK1451" s="378"/>
      <c r="AL1451" s="378"/>
    </row>
    <row r="1452" spans="2:38" s="9" customFormat="1">
      <c r="B1452" s="7"/>
      <c r="E1452" s="378"/>
      <c r="F1452" s="378"/>
      <c r="G1452" s="378"/>
      <c r="H1452" s="378"/>
      <c r="I1452" s="378"/>
      <c r="J1452" s="378"/>
      <c r="K1452" s="378"/>
      <c r="L1452" s="378"/>
      <c r="M1452" s="378"/>
      <c r="N1452" s="378"/>
      <c r="O1452" s="378"/>
      <c r="P1452" s="378"/>
      <c r="Q1452" s="378"/>
      <c r="R1452" s="378"/>
      <c r="S1452" s="377"/>
      <c r="T1452" s="378"/>
      <c r="U1452" s="378"/>
      <c r="V1452" s="378"/>
      <c r="W1452" s="378"/>
      <c r="X1452" s="378"/>
      <c r="Y1452" s="378"/>
      <c r="Z1452" s="378"/>
      <c r="AA1452" s="378"/>
      <c r="AB1452" s="378"/>
      <c r="AC1452" s="378"/>
      <c r="AD1452" s="378"/>
      <c r="AE1452" s="378"/>
      <c r="AF1452" s="378"/>
      <c r="AG1452" s="378"/>
      <c r="AH1452" s="378"/>
      <c r="AI1452" s="378"/>
      <c r="AJ1452" s="378"/>
      <c r="AK1452" s="378"/>
      <c r="AL1452" s="378"/>
    </row>
    <row r="1453" spans="2:38" s="9" customFormat="1">
      <c r="B1453" s="7"/>
      <c r="E1453" s="378"/>
      <c r="F1453" s="378"/>
      <c r="G1453" s="378"/>
      <c r="H1453" s="378"/>
      <c r="I1453" s="378"/>
      <c r="J1453" s="378"/>
      <c r="K1453" s="378"/>
      <c r="L1453" s="378"/>
      <c r="M1453" s="378"/>
      <c r="N1453" s="378"/>
      <c r="O1453" s="378"/>
      <c r="P1453" s="378"/>
      <c r="Q1453" s="378"/>
      <c r="R1453" s="378"/>
      <c r="S1453" s="377"/>
      <c r="T1453" s="378"/>
      <c r="U1453" s="378"/>
      <c r="V1453" s="378"/>
      <c r="W1453" s="378"/>
      <c r="X1453" s="378"/>
      <c r="Y1453" s="378"/>
      <c r="Z1453" s="378"/>
      <c r="AA1453" s="378"/>
      <c r="AB1453" s="378"/>
      <c r="AC1453" s="378"/>
      <c r="AD1453" s="378"/>
      <c r="AE1453" s="378"/>
      <c r="AF1453" s="378"/>
      <c r="AG1453" s="378"/>
      <c r="AH1453" s="378"/>
      <c r="AI1453" s="378"/>
      <c r="AJ1453" s="378"/>
      <c r="AK1453" s="378"/>
      <c r="AL1453" s="378"/>
    </row>
    <row r="1454" spans="2:38" s="9" customFormat="1">
      <c r="B1454" s="7"/>
      <c r="E1454" s="378"/>
      <c r="F1454" s="378"/>
      <c r="G1454" s="378"/>
      <c r="H1454" s="378"/>
      <c r="I1454" s="378"/>
      <c r="J1454" s="378"/>
      <c r="K1454" s="378"/>
      <c r="L1454" s="378"/>
      <c r="M1454" s="378"/>
      <c r="N1454" s="378"/>
      <c r="O1454" s="378"/>
      <c r="P1454" s="378"/>
      <c r="Q1454" s="378"/>
      <c r="R1454" s="378"/>
      <c r="S1454" s="377"/>
      <c r="T1454" s="378"/>
      <c r="U1454" s="378"/>
      <c r="V1454" s="378"/>
      <c r="W1454" s="378"/>
      <c r="X1454" s="378"/>
      <c r="Y1454" s="378"/>
      <c r="Z1454" s="378"/>
      <c r="AA1454" s="378"/>
      <c r="AB1454" s="378"/>
      <c r="AC1454" s="378"/>
      <c r="AD1454" s="378"/>
      <c r="AE1454" s="378"/>
      <c r="AF1454" s="378"/>
      <c r="AG1454" s="378"/>
      <c r="AH1454" s="378"/>
      <c r="AI1454" s="378"/>
      <c r="AJ1454" s="378"/>
      <c r="AK1454" s="378"/>
      <c r="AL1454" s="378"/>
    </row>
    <row r="1455" spans="2:38" s="9" customFormat="1">
      <c r="B1455" s="7"/>
      <c r="E1455" s="378"/>
      <c r="F1455" s="378"/>
      <c r="G1455" s="378"/>
      <c r="H1455" s="378"/>
      <c r="I1455" s="378"/>
      <c r="J1455" s="378"/>
      <c r="K1455" s="378"/>
      <c r="L1455" s="378"/>
      <c r="M1455" s="378"/>
      <c r="N1455" s="378"/>
      <c r="O1455" s="378"/>
      <c r="P1455" s="378"/>
      <c r="Q1455" s="378"/>
      <c r="R1455" s="378"/>
      <c r="S1455" s="377"/>
      <c r="T1455" s="378"/>
      <c r="U1455" s="378"/>
      <c r="V1455" s="378"/>
      <c r="W1455" s="378"/>
      <c r="X1455" s="378"/>
      <c r="Y1455" s="378"/>
      <c r="Z1455" s="378"/>
      <c r="AA1455" s="378"/>
      <c r="AB1455" s="378"/>
      <c r="AC1455" s="378"/>
      <c r="AD1455" s="378"/>
      <c r="AE1455" s="378"/>
      <c r="AF1455" s="378"/>
      <c r="AG1455" s="378"/>
      <c r="AH1455" s="378"/>
      <c r="AI1455" s="378"/>
      <c r="AJ1455" s="378"/>
      <c r="AK1455" s="378"/>
      <c r="AL1455" s="378"/>
    </row>
    <row r="1456" spans="2:38" s="9" customFormat="1">
      <c r="B1456" s="7"/>
      <c r="E1456" s="378"/>
      <c r="F1456" s="378"/>
      <c r="G1456" s="378"/>
      <c r="H1456" s="378"/>
      <c r="I1456" s="378"/>
      <c r="J1456" s="378"/>
      <c r="K1456" s="378"/>
      <c r="L1456" s="378"/>
      <c r="M1456" s="378"/>
      <c r="N1456" s="378"/>
      <c r="O1456" s="378"/>
      <c r="P1456" s="378"/>
      <c r="Q1456" s="378"/>
      <c r="R1456" s="378"/>
      <c r="S1456" s="377"/>
      <c r="T1456" s="378"/>
      <c r="U1456" s="378"/>
      <c r="V1456" s="378"/>
      <c r="W1456" s="378"/>
      <c r="X1456" s="378"/>
      <c r="Y1456" s="378"/>
      <c r="Z1456" s="378"/>
      <c r="AA1456" s="378"/>
      <c r="AB1456" s="378"/>
      <c r="AC1456" s="378"/>
      <c r="AD1456" s="378"/>
      <c r="AE1456" s="378"/>
      <c r="AF1456" s="378"/>
      <c r="AG1456" s="378"/>
      <c r="AH1456" s="378"/>
      <c r="AI1456" s="378"/>
      <c r="AJ1456" s="378"/>
      <c r="AK1456" s="378"/>
      <c r="AL1456" s="378"/>
    </row>
    <row r="1457" spans="2:38" s="9" customFormat="1">
      <c r="B1457" s="7"/>
      <c r="E1457" s="378"/>
      <c r="F1457" s="378"/>
      <c r="G1457" s="378"/>
      <c r="H1457" s="378"/>
      <c r="I1457" s="378"/>
      <c r="J1457" s="378"/>
      <c r="K1457" s="378"/>
      <c r="L1457" s="378"/>
      <c r="M1457" s="378"/>
      <c r="N1457" s="378"/>
      <c r="O1457" s="378"/>
      <c r="P1457" s="378"/>
      <c r="Q1457" s="378"/>
      <c r="R1457" s="378"/>
      <c r="S1457" s="377"/>
      <c r="T1457" s="378"/>
      <c r="U1457" s="378"/>
      <c r="V1457" s="378"/>
      <c r="W1457" s="378"/>
      <c r="X1457" s="378"/>
      <c r="Y1457" s="378"/>
      <c r="Z1457" s="378"/>
      <c r="AA1457" s="378"/>
      <c r="AB1457" s="378"/>
      <c r="AC1457" s="378"/>
      <c r="AD1457" s="378"/>
      <c r="AE1457" s="378"/>
      <c r="AF1457" s="378"/>
      <c r="AG1457" s="378"/>
      <c r="AH1457" s="378"/>
      <c r="AI1457" s="378"/>
      <c r="AJ1457" s="378"/>
      <c r="AK1457" s="378"/>
      <c r="AL1457" s="378"/>
    </row>
    <row r="1458" spans="2:38" s="9" customFormat="1">
      <c r="B1458" s="7"/>
      <c r="E1458" s="378"/>
      <c r="F1458" s="378"/>
      <c r="G1458" s="378"/>
      <c r="H1458" s="378"/>
      <c r="I1458" s="378"/>
      <c r="J1458" s="378"/>
      <c r="K1458" s="378"/>
      <c r="L1458" s="378"/>
      <c r="M1458" s="378"/>
      <c r="N1458" s="378"/>
      <c r="O1458" s="378"/>
      <c r="P1458" s="378"/>
      <c r="Q1458" s="378"/>
      <c r="R1458" s="378"/>
      <c r="S1458" s="377"/>
      <c r="T1458" s="378"/>
      <c r="U1458" s="378"/>
      <c r="V1458" s="378"/>
      <c r="W1458" s="378"/>
      <c r="X1458" s="378"/>
      <c r="Y1458" s="378"/>
      <c r="Z1458" s="378"/>
      <c r="AA1458" s="378"/>
      <c r="AB1458" s="378"/>
      <c r="AC1458" s="378"/>
      <c r="AD1458" s="378"/>
      <c r="AE1458" s="378"/>
      <c r="AF1458" s="378"/>
      <c r="AG1458" s="378"/>
      <c r="AH1458" s="378"/>
      <c r="AI1458" s="378"/>
      <c r="AJ1458" s="378"/>
      <c r="AK1458" s="378"/>
      <c r="AL1458" s="378"/>
    </row>
    <row r="1459" spans="2:38" s="9" customFormat="1">
      <c r="B1459" s="7"/>
      <c r="E1459" s="378"/>
      <c r="F1459" s="378"/>
      <c r="G1459" s="378"/>
      <c r="H1459" s="378"/>
      <c r="I1459" s="378"/>
      <c r="J1459" s="378"/>
      <c r="K1459" s="378"/>
      <c r="L1459" s="378"/>
      <c r="M1459" s="378"/>
      <c r="N1459" s="378"/>
      <c r="O1459" s="378"/>
      <c r="P1459" s="378"/>
      <c r="Q1459" s="378"/>
      <c r="R1459" s="378"/>
      <c r="S1459" s="377"/>
      <c r="T1459" s="378"/>
      <c r="U1459" s="378"/>
      <c r="V1459" s="378"/>
      <c r="W1459" s="378"/>
      <c r="X1459" s="378"/>
      <c r="Y1459" s="378"/>
      <c r="Z1459" s="378"/>
      <c r="AA1459" s="378"/>
      <c r="AB1459" s="378"/>
      <c r="AC1459" s="378"/>
      <c r="AD1459" s="378"/>
      <c r="AE1459" s="378"/>
      <c r="AF1459" s="378"/>
      <c r="AG1459" s="378"/>
      <c r="AH1459" s="378"/>
      <c r="AI1459" s="378"/>
      <c r="AJ1459" s="378"/>
      <c r="AK1459" s="378"/>
      <c r="AL1459" s="378"/>
    </row>
    <row r="1460" spans="2:38" s="9" customFormat="1">
      <c r="B1460" s="7"/>
      <c r="E1460" s="378"/>
      <c r="F1460" s="378"/>
      <c r="G1460" s="378"/>
      <c r="H1460" s="378"/>
      <c r="I1460" s="378"/>
      <c r="J1460" s="378"/>
      <c r="K1460" s="378"/>
      <c r="L1460" s="378"/>
      <c r="M1460" s="378"/>
      <c r="N1460" s="378"/>
      <c r="O1460" s="378"/>
      <c r="P1460" s="378"/>
      <c r="Q1460" s="378"/>
      <c r="R1460" s="378"/>
      <c r="S1460" s="377"/>
      <c r="T1460" s="378"/>
      <c r="U1460" s="378"/>
      <c r="V1460" s="378"/>
      <c r="W1460" s="378"/>
      <c r="X1460" s="378"/>
      <c r="Y1460" s="378"/>
      <c r="Z1460" s="378"/>
      <c r="AA1460" s="378"/>
      <c r="AB1460" s="378"/>
      <c r="AC1460" s="378"/>
      <c r="AD1460" s="378"/>
      <c r="AE1460" s="378"/>
      <c r="AF1460" s="378"/>
      <c r="AG1460" s="378"/>
      <c r="AH1460" s="378"/>
      <c r="AI1460" s="378"/>
      <c r="AJ1460" s="378"/>
      <c r="AK1460" s="378"/>
      <c r="AL1460" s="378"/>
    </row>
    <row r="1461" spans="2:38" s="9" customFormat="1">
      <c r="B1461" s="7"/>
      <c r="E1461" s="378"/>
      <c r="F1461" s="378"/>
      <c r="G1461" s="378"/>
      <c r="H1461" s="378"/>
      <c r="I1461" s="378"/>
      <c r="J1461" s="378"/>
      <c r="K1461" s="378"/>
      <c r="L1461" s="378"/>
      <c r="M1461" s="378"/>
      <c r="N1461" s="378"/>
      <c r="O1461" s="378"/>
      <c r="P1461" s="378"/>
      <c r="Q1461" s="378"/>
      <c r="R1461" s="378"/>
      <c r="S1461" s="377"/>
      <c r="T1461" s="378"/>
      <c r="U1461" s="378"/>
      <c r="V1461" s="378"/>
      <c r="W1461" s="378"/>
      <c r="X1461" s="378"/>
      <c r="Y1461" s="378"/>
      <c r="Z1461" s="378"/>
      <c r="AA1461" s="378"/>
      <c r="AB1461" s="378"/>
      <c r="AC1461" s="378"/>
      <c r="AD1461" s="378"/>
      <c r="AE1461" s="378"/>
      <c r="AF1461" s="378"/>
      <c r="AG1461" s="378"/>
      <c r="AH1461" s="378"/>
      <c r="AI1461" s="378"/>
      <c r="AJ1461" s="378"/>
      <c r="AK1461" s="378"/>
      <c r="AL1461" s="378"/>
    </row>
    <row r="1462" spans="2:38" s="9" customFormat="1">
      <c r="B1462" s="7"/>
      <c r="E1462" s="378"/>
      <c r="F1462" s="378"/>
      <c r="G1462" s="378"/>
      <c r="H1462" s="378"/>
      <c r="I1462" s="378"/>
      <c r="J1462" s="378"/>
      <c r="K1462" s="378"/>
      <c r="L1462" s="378"/>
      <c r="M1462" s="378"/>
      <c r="N1462" s="378"/>
      <c r="O1462" s="378"/>
      <c r="P1462" s="378"/>
      <c r="Q1462" s="378"/>
      <c r="R1462" s="378"/>
      <c r="S1462" s="377"/>
      <c r="T1462" s="378"/>
      <c r="U1462" s="378"/>
      <c r="V1462" s="378"/>
      <c r="W1462" s="378"/>
      <c r="X1462" s="378"/>
      <c r="Y1462" s="378"/>
      <c r="Z1462" s="378"/>
      <c r="AA1462" s="378"/>
      <c r="AB1462" s="378"/>
      <c r="AC1462" s="378"/>
      <c r="AD1462" s="378"/>
      <c r="AE1462" s="378"/>
      <c r="AF1462" s="378"/>
      <c r="AG1462" s="378"/>
      <c r="AH1462" s="378"/>
      <c r="AI1462" s="378"/>
      <c r="AJ1462" s="378"/>
      <c r="AK1462" s="378"/>
      <c r="AL1462" s="378"/>
    </row>
    <row r="1463" spans="2:38" s="9" customFormat="1">
      <c r="B1463" s="7"/>
      <c r="E1463" s="378"/>
      <c r="F1463" s="378"/>
      <c r="G1463" s="378"/>
      <c r="H1463" s="378"/>
      <c r="I1463" s="378"/>
      <c r="J1463" s="378"/>
      <c r="K1463" s="378"/>
      <c r="L1463" s="378"/>
      <c r="M1463" s="378"/>
      <c r="N1463" s="378"/>
      <c r="O1463" s="378"/>
      <c r="P1463" s="378"/>
      <c r="Q1463" s="378"/>
      <c r="R1463" s="378"/>
      <c r="S1463" s="377"/>
      <c r="T1463" s="378"/>
      <c r="U1463" s="378"/>
      <c r="V1463" s="378"/>
      <c r="W1463" s="378"/>
      <c r="X1463" s="378"/>
      <c r="Y1463" s="378"/>
      <c r="Z1463" s="378"/>
      <c r="AA1463" s="378"/>
      <c r="AB1463" s="378"/>
      <c r="AC1463" s="378"/>
      <c r="AD1463" s="378"/>
      <c r="AE1463" s="378"/>
      <c r="AF1463" s="378"/>
      <c r="AG1463" s="378"/>
      <c r="AH1463" s="378"/>
      <c r="AI1463" s="378"/>
      <c r="AJ1463" s="378"/>
      <c r="AK1463" s="378"/>
      <c r="AL1463" s="378"/>
    </row>
    <row r="1464" spans="2:38" s="9" customFormat="1">
      <c r="B1464" s="7"/>
      <c r="E1464" s="378"/>
      <c r="F1464" s="378"/>
      <c r="G1464" s="378"/>
      <c r="H1464" s="378"/>
      <c r="I1464" s="378"/>
      <c r="J1464" s="378"/>
      <c r="K1464" s="378"/>
      <c r="L1464" s="378"/>
      <c r="M1464" s="378"/>
      <c r="N1464" s="378"/>
      <c r="O1464" s="378"/>
      <c r="P1464" s="378"/>
      <c r="Q1464" s="378"/>
      <c r="R1464" s="378"/>
      <c r="S1464" s="377"/>
      <c r="T1464" s="378"/>
      <c r="U1464" s="378"/>
      <c r="V1464" s="378"/>
      <c r="W1464" s="378"/>
      <c r="X1464" s="378"/>
      <c r="Y1464" s="378"/>
      <c r="Z1464" s="378"/>
      <c r="AA1464" s="378"/>
      <c r="AB1464" s="378"/>
      <c r="AC1464" s="378"/>
      <c r="AD1464" s="378"/>
      <c r="AE1464" s="378"/>
      <c r="AF1464" s="378"/>
      <c r="AG1464" s="378"/>
      <c r="AH1464" s="378"/>
      <c r="AI1464" s="378"/>
      <c r="AJ1464" s="378"/>
      <c r="AK1464" s="378"/>
      <c r="AL1464" s="378"/>
    </row>
    <row r="1465" spans="2:38" s="9" customFormat="1">
      <c r="B1465" s="7"/>
      <c r="E1465" s="378"/>
      <c r="F1465" s="378"/>
      <c r="G1465" s="378"/>
      <c r="H1465" s="378"/>
      <c r="I1465" s="378"/>
      <c r="J1465" s="378"/>
      <c r="K1465" s="378"/>
      <c r="L1465" s="378"/>
      <c r="M1465" s="378"/>
      <c r="N1465" s="378"/>
      <c r="O1465" s="378"/>
      <c r="P1465" s="378"/>
      <c r="Q1465" s="378"/>
      <c r="R1465" s="378"/>
      <c r="S1465" s="377"/>
      <c r="T1465" s="378"/>
      <c r="U1465" s="378"/>
      <c r="V1465" s="378"/>
      <c r="W1465" s="378"/>
      <c r="X1465" s="378"/>
      <c r="Y1465" s="378"/>
      <c r="Z1465" s="378"/>
      <c r="AA1465" s="378"/>
      <c r="AB1465" s="378"/>
      <c r="AC1465" s="378"/>
      <c r="AD1465" s="378"/>
      <c r="AE1465" s="378"/>
      <c r="AF1465" s="378"/>
      <c r="AG1465" s="378"/>
      <c r="AH1465" s="378"/>
      <c r="AI1465" s="378"/>
      <c r="AJ1465" s="378"/>
      <c r="AK1465" s="378"/>
      <c r="AL1465" s="378"/>
    </row>
    <row r="1466" spans="2:38" s="9" customFormat="1">
      <c r="B1466" s="7"/>
      <c r="E1466" s="378"/>
      <c r="F1466" s="378"/>
      <c r="G1466" s="378"/>
      <c r="H1466" s="378"/>
      <c r="I1466" s="378"/>
      <c r="J1466" s="378"/>
      <c r="K1466" s="378"/>
      <c r="L1466" s="378"/>
      <c r="M1466" s="378"/>
      <c r="N1466" s="378"/>
      <c r="O1466" s="378"/>
      <c r="P1466" s="378"/>
      <c r="Q1466" s="378"/>
      <c r="R1466" s="378"/>
      <c r="S1466" s="377"/>
      <c r="T1466" s="378"/>
      <c r="U1466" s="378"/>
      <c r="V1466" s="378"/>
      <c r="W1466" s="378"/>
      <c r="X1466" s="378"/>
      <c r="Y1466" s="378"/>
      <c r="Z1466" s="378"/>
      <c r="AA1466" s="378"/>
      <c r="AB1466" s="378"/>
      <c r="AC1466" s="378"/>
      <c r="AD1466" s="378"/>
      <c r="AE1466" s="378"/>
      <c r="AF1466" s="378"/>
      <c r="AG1466" s="378"/>
      <c r="AH1466" s="378"/>
      <c r="AI1466" s="378"/>
      <c r="AJ1466" s="378"/>
      <c r="AK1466" s="378"/>
      <c r="AL1466" s="378"/>
    </row>
    <row r="1467" spans="2:38" s="9" customFormat="1">
      <c r="B1467" s="7"/>
      <c r="E1467" s="378"/>
      <c r="F1467" s="378"/>
      <c r="G1467" s="378"/>
      <c r="H1467" s="378"/>
      <c r="I1467" s="378"/>
      <c r="J1467" s="378"/>
      <c r="K1467" s="378"/>
      <c r="L1467" s="378"/>
      <c r="M1467" s="378"/>
      <c r="N1467" s="378"/>
      <c r="O1467" s="378"/>
      <c r="P1467" s="378"/>
      <c r="Q1467" s="378"/>
      <c r="R1467" s="378"/>
      <c r="S1467" s="377"/>
      <c r="T1467" s="378"/>
      <c r="U1467" s="378"/>
      <c r="V1467" s="378"/>
      <c r="W1467" s="378"/>
      <c r="X1467" s="378"/>
      <c r="Y1467" s="378"/>
      <c r="Z1467" s="378"/>
      <c r="AA1467" s="378"/>
      <c r="AB1467" s="378"/>
      <c r="AC1467" s="378"/>
      <c r="AD1467" s="378"/>
      <c r="AE1467" s="378"/>
      <c r="AF1467" s="378"/>
      <c r="AG1467" s="378"/>
      <c r="AH1467" s="378"/>
      <c r="AI1467" s="378"/>
      <c r="AJ1467" s="378"/>
      <c r="AK1467" s="378"/>
      <c r="AL1467" s="378"/>
    </row>
    <row r="1468" spans="2:38" s="9" customFormat="1">
      <c r="B1468" s="7"/>
      <c r="E1468" s="378"/>
      <c r="F1468" s="378"/>
      <c r="G1468" s="378"/>
      <c r="H1468" s="378"/>
      <c r="I1468" s="378"/>
      <c r="J1468" s="378"/>
      <c r="K1468" s="378"/>
      <c r="L1468" s="378"/>
      <c r="M1468" s="378"/>
      <c r="N1468" s="378"/>
      <c r="O1468" s="378"/>
      <c r="P1468" s="378"/>
      <c r="Q1468" s="378"/>
      <c r="R1468" s="378"/>
      <c r="S1468" s="377"/>
      <c r="T1468" s="378"/>
      <c r="U1468" s="378"/>
      <c r="V1468" s="378"/>
      <c r="W1468" s="378"/>
      <c r="X1468" s="378"/>
      <c r="Y1468" s="378"/>
      <c r="Z1468" s="378"/>
      <c r="AA1468" s="378"/>
      <c r="AB1468" s="378"/>
      <c r="AC1468" s="378"/>
      <c r="AD1468" s="378"/>
      <c r="AE1468" s="378"/>
      <c r="AF1468" s="378"/>
      <c r="AG1468" s="378"/>
      <c r="AH1468" s="378"/>
      <c r="AI1468" s="378"/>
      <c r="AJ1468" s="378"/>
      <c r="AK1468" s="378"/>
      <c r="AL1468" s="378"/>
    </row>
    <row r="1469" spans="2:38" s="9" customFormat="1">
      <c r="B1469" s="7"/>
      <c r="E1469" s="378"/>
      <c r="F1469" s="378"/>
      <c r="G1469" s="378"/>
      <c r="H1469" s="378"/>
      <c r="I1469" s="378"/>
      <c r="J1469" s="378"/>
      <c r="K1469" s="378"/>
      <c r="L1469" s="378"/>
      <c r="M1469" s="378"/>
      <c r="N1469" s="378"/>
      <c r="O1469" s="378"/>
      <c r="P1469" s="378"/>
      <c r="Q1469" s="378"/>
      <c r="R1469" s="378"/>
      <c r="S1469" s="377"/>
      <c r="T1469" s="378"/>
      <c r="U1469" s="378"/>
      <c r="V1469" s="378"/>
      <c r="W1469" s="378"/>
      <c r="X1469" s="378"/>
      <c r="Y1469" s="378"/>
      <c r="Z1469" s="378"/>
      <c r="AA1469" s="378"/>
      <c r="AB1469" s="378"/>
      <c r="AC1469" s="378"/>
      <c r="AD1469" s="378"/>
      <c r="AE1469" s="378"/>
      <c r="AF1469" s="378"/>
      <c r="AG1469" s="378"/>
      <c r="AH1469" s="378"/>
      <c r="AI1469" s="378"/>
      <c r="AJ1469" s="378"/>
      <c r="AK1469" s="378"/>
      <c r="AL1469" s="378"/>
    </row>
    <row r="1470" spans="2:38" s="9" customFormat="1">
      <c r="B1470" s="7"/>
      <c r="E1470" s="378"/>
      <c r="F1470" s="378"/>
      <c r="G1470" s="378"/>
      <c r="H1470" s="378"/>
      <c r="I1470" s="378"/>
      <c r="J1470" s="378"/>
      <c r="K1470" s="378"/>
      <c r="L1470" s="378"/>
      <c r="M1470" s="378"/>
      <c r="N1470" s="378"/>
      <c r="O1470" s="378"/>
      <c r="P1470" s="378"/>
      <c r="Q1470" s="378"/>
      <c r="R1470" s="378"/>
      <c r="S1470" s="377"/>
      <c r="T1470" s="378"/>
      <c r="U1470" s="378"/>
      <c r="V1470" s="378"/>
      <c r="W1470" s="378"/>
      <c r="X1470" s="378"/>
      <c r="Y1470" s="378"/>
      <c r="Z1470" s="378"/>
      <c r="AA1470" s="378"/>
      <c r="AB1470" s="378"/>
      <c r="AC1470" s="378"/>
      <c r="AD1470" s="378"/>
      <c r="AE1470" s="378"/>
      <c r="AF1470" s="378"/>
      <c r="AG1470" s="378"/>
      <c r="AH1470" s="378"/>
      <c r="AI1470" s="378"/>
      <c r="AJ1470" s="378"/>
      <c r="AK1470" s="378"/>
      <c r="AL1470" s="378"/>
    </row>
    <row r="1471" spans="2:38" s="9" customFormat="1">
      <c r="B1471" s="7"/>
      <c r="E1471" s="378"/>
      <c r="F1471" s="378"/>
      <c r="G1471" s="378"/>
      <c r="H1471" s="378"/>
      <c r="I1471" s="378"/>
      <c r="J1471" s="378"/>
      <c r="K1471" s="378"/>
      <c r="L1471" s="378"/>
      <c r="M1471" s="378"/>
      <c r="N1471" s="378"/>
      <c r="O1471" s="378"/>
      <c r="P1471" s="378"/>
      <c r="Q1471" s="378"/>
      <c r="R1471" s="378"/>
      <c r="S1471" s="377"/>
      <c r="T1471" s="378"/>
      <c r="U1471" s="378"/>
      <c r="V1471" s="378"/>
      <c r="W1471" s="378"/>
      <c r="X1471" s="378"/>
      <c r="Y1471" s="378"/>
      <c r="Z1471" s="378"/>
      <c r="AA1471" s="378"/>
      <c r="AB1471" s="378"/>
      <c r="AC1471" s="378"/>
      <c r="AD1471" s="378"/>
      <c r="AE1471" s="378"/>
      <c r="AF1471" s="378"/>
      <c r="AG1471" s="378"/>
      <c r="AH1471" s="378"/>
      <c r="AI1471" s="378"/>
      <c r="AJ1471" s="378"/>
      <c r="AK1471" s="378"/>
      <c r="AL1471" s="378"/>
    </row>
    <row r="1472" spans="2:38" s="9" customFormat="1">
      <c r="B1472" s="7"/>
      <c r="E1472" s="378"/>
      <c r="F1472" s="378"/>
      <c r="G1472" s="378"/>
      <c r="H1472" s="378"/>
      <c r="I1472" s="378"/>
      <c r="J1472" s="378"/>
      <c r="K1472" s="378"/>
      <c r="L1472" s="378"/>
      <c r="M1472" s="378"/>
      <c r="N1472" s="378"/>
      <c r="O1472" s="378"/>
      <c r="P1472" s="378"/>
      <c r="Q1472" s="378"/>
      <c r="R1472" s="378"/>
      <c r="S1472" s="377"/>
      <c r="T1472" s="378"/>
      <c r="U1472" s="378"/>
      <c r="V1472" s="378"/>
      <c r="W1472" s="378"/>
      <c r="X1472" s="378"/>
      <c r="Y1472" s="378"/>
      <c r="Z1472" s="378"/>
      <c r="AA1472" s="378"/>
      <c r="AB1472" s="378"/>
      <c r="AC1472" s="378"/>
      <c r="AD1472" s="378"/>
      <c r="AE1472" s="378"/>
      <c r="AF1472" s="378"/>
      <c r="AG1472" s="378"/>
      <c r="AH1472" s="378"/>
      <c r="AI1472" s="378"/>
      <c r="AJ1472" s="378"/>
      <c r="AK1472" s="378"/>
      <c r="AL1472" s="378"/>
    </row>
    <row r="1473" spans="2:38" s="9" customFormat="1">
      <c r="B1473" s="7"/>
      <c r="E1473" s="378"/>
      <c r="F1473" s="378"/>
      <c r="G1473" s="378"/>
      <c r="H1473" s="378"/>
      <c r="I1473" s="378"/>
      <c r="J1473" s="378"/>
      <c r="K1473" s="378"/>
      <c r="L1473" s="378"/>
      <c r="M1473" s="378"/>
      <c r="N1473" s="378"/>
      <c r="O1473" s="378"/>
      <c r="P1473" s="378"/>
      <c r="Q1473" s="378"/>
      <c r="R1473" s="378"/>
      <c r="S1473" s="377"/>
      <c r="T1473" s="378"/>
      <c r="U1473" s="378"/>
      <c r="V1473" s="378"/>
      <c r="W1473" s="378"/>
      <c r="X1473" s="378"/>
      <c r="Y1473" s="378"/>
      <c r="Z1473" s="378"/>
      <c r="AA1473" s="378"/>
      <c r="AB1473" s="378"/>
      <c r="AC1473" s="378"/>
      <c r="AD1473" s="378"/>
      <c r="AE1473" s="378"/>
      <c r="AF1473" s="378"/>
      <c r="AG1473" s="378"/>
      <c r="AH1473" s="378"/>
      <c r="AI1473" s="378"/>
      <c r="AJ1473" s="378"/>
      <c r="AK1473" s="378"/>
      <c r="AL1473" s="378"/>
    </row>
    <row r="1474" spans="2:38" s="9" customFormat="1">
      <c r="B1474" s="7"/>
      <c r="E1474" s="378"/>
      <c r="F1474" s="378"/>
      <c r="G1474" s="378"/>
      <c r="H1474" s="378"/>
      <c r="I1474" s="378"/>
      <c r="J1474" s="378"/>
      <c r="K1474" s="378"/>
      <c r="L1474" s="378"/>
      <c r="M1474" s="378"/>
      <c r="N1474" s="378"/>
      <c r="O1474" s="378"/>
      <c r="P1474" s="378"/>
      <c r="Q1474" s="378"/>
      <c r="R1474" s="378"/>
      <c r="S1474" s="377"/>
      <c r="T1474" s="378"/>
      <c r="U1474" s="378"/>
      <c r="V1474" s="378"/>
      <c r="W1474" s="378"/>
      <c r="X1474" s="378"/>
      <c r="Y1474" s="378"/>
      <c r="Z1474" s="378"/>
      <c r="AA1474" s="378"/>
      <c r="AB1474" s="378"/>
      <c r="AC1474" s="378"/>
      <c r="AD1474" s="378"/>
      <c r="AE1474" s="378"/>
      <c r="AF1474" s="378"/>
      <c r="AG1474" s="378"/>
      <c r="AH1474" s="378"/>
      <c r="AI1474" s="378"/>
      <c r="AJ1474" s="378"/>
      <c r="AK1474" s="378"/>
      <c r="AL1474" s="378"/>
    </row>
    <row r="1475" spans="2:38" s="9" customFormat="1">
      <c r="B1475" s="7"/>
      <c r="E1475" s="378"/>
      <c r="F1475" s="378"/>
      <c r="G1475" s="378"/>
      <c r="H1475" s="378"/>
      <c r="I1475" s="378"/>
      <c r="J1475" s="378"/>
      <c r="K1475" s="378"/>
      <c r="L1475" s="378"/>
      <c r="M1475" s="378"/>
      <c r="N1475" s="378"/>
      <c r="O1475" s="378"/>
      <c r="P1475" s="378"/>
      <c r="Q1475" s="378"/>
      <c r="R1475" s="378"/>
      <c r="S1475" s="377"/>
      <c r="T1475" s="378"/>
      <c r="U1475" s="378"/>
      <c r="V1475" s="378"/>
      <c r="W1475" s="378"/>
      <c r="X1475" s="378"/>
      <c r="Y1475" s="378"/>
      <c r="Z1475" s="378"/>
      <c r="AA1475" s="378"/>
      <c r="AB1475" s="378"/>
      <c r="AC1475" s="378"/>
      <c r="AD1475" s="378"/>
      <c r="AE1475" s="378"/>
      <c r="AF1475" s="378"/>
      <c r="AG1475" s="378"/>
      <c r="AH1475" s="378"/>
      <c r="AI1475" s="378"/>
      <c r="AJ1475" s="378"/>
      <c r="AK1475" s="378"/>
      <c r="AL1475" s="378"/>
    </row>
    <row r="1476" spans="2:38" s="9" customFormat="1">
      <c r="B1476" s="7"/>
      <c r="E1476" s="378"/>
      <c r="F1476" s="378"/>
      <c r="G1476" s="378"/>
      <c r="H1476" s="378"/>
      <c r="I1476" s="378"/>
      <c r="J1476" s="378"/>
      <c r="K1476" s="378"/>
      <c r="L1476" s="378"/>
      <c r="M1476" s="378"/>
      <c r="N1476" s="378"/>
      <c r="O1476" s="378"/>
      <c r="P1476" s="378"/>
      <c r="Q1476" s="378"/>
      <c r="R1476" s="378"/>
      <c r="S1476" s="377"/>
      <c r="T1476" s="378"/>
      <c r="U1476" s="378"/>
      <c r="V1476" s="378"/>
      <c r="W1476" s="378"/>
      <c r="X1476" s="378"/>
      <c r="Y1476" s="378"/>
      <c r="Z1476" s="378"/>
      <c r="AA1476" s="378"/>
      <c r="AB1476" s="378"/>
      <c r="AC1476" s="378"/>
      <c r="AD1476" s="378"/>
      <c r="AE1476" s="378"/>
      <c r="AF1476" s="378"/>
      <c r="AG1476" s="378"/>
      <c r="AH1476" s="378"/>
      <c r="AI1476" s="378"/>
      <c r="AJ1476" s="378"/>
      <c r="AK1476" s="378"/>
      <c r="AL1476" s="378"/>
    </row>
    <row r="1477" spans="2:38" s="9" customFormat="1">
      <c r="B1477" s="7"/>
      <c r="E1477" s="378"/>
      <c r="F1477" s="378"/>
      <c r="G1477" s="378"/>
      <c r="H1477" s="378"/>
      <c r="I1477" s="378"/>
      <c r="J1477" s="378"/>
      <c r="K1477" s="378"/>
      <c r="L1477" s="378"/>
      <c r="M1477" s="378"/>
      <c r="N1477" s="378"/>
      <c r="O1477" s="378"/>
      <c r="P1477" s="378"/>
      <c r="Q1477" s="378"/>
      <c r="R1477" s="378"/>
      <c r="S1477" s="377"/>
      <c r="T1477" s="378"/>
      <c r="U1477" s="378"/>
      <c r="V1477" s="378"/>
      <c r="W1477" s="378"/>
      <c r="X1477" s="378"/>
      <c r="Y1477" s="378"/>
      <c r="Z1477" s="378"/>
      <c r="AA1477" s="378"/>
      <c r="AB1477" s="378"/>
      <c r="AC1477" s="378"/>
      <c r="AD1477" s="378"/>
      <c r="AE1477" s="378"/>
      <c r="AF1477" s="378"/>
      <c r="AG1477" s="378"/>
      <c r="AH1477" s="378"/>
      <c r="AI1477" s="378"/>
      <c r="AJ1477" s="378"/>
      <c r="AK1477" s="378"/>
      <c r="AL1477" s="378"/>
    </row>
    <row r="1478" spans="2:38" s="9" customFormat="1">
      <c r="B1478" s="7"/>
      <c r="E1478" s="378"/>
      <c r="F1478" s="378"/>
      <c r="G1478" s="378"/>
      <c r="H1478" s="378"/>
      <c r="I1478" s="378"/>
      <c r="J1478" s="378"/>
      <c r="K1478" s="378"/>
      <c r="L1478" s="378"/>
      <c r="M1478" s="378"/>
      <c r="N1478" s="378"/>
      <c r="O1478" s="378"/>
      <c r="P1478" s="378"/>
      <c r="Q1478" s="378"/>
      <c r="R1478" s="378"/>
      <c r="S1478" s="377"/>
      <c r="T1478" s="378"/>
      <c r="U1478" s="378"/>
      <c r="V1478" s="378"/>
      <c r="W1478" s="378"/>
      <c r="X1478" s="378"/>
      <c r="Y1478" s="378"/>
      <c r="Z1478" s="378"/>
      <c r="AA1478" s="378"/>
      <c r="AB1478" s="378"/>
      <c r="AC1478" s="378"/>
      <c r="AD1478" s="378"/>
      <c r="AE1478" s="378"/>
      <c r="AF1478" s="378"/>
      <c r="AG1478" s="378"/>
      <c r="AH1478" s="378"/>
      <c r="AI1478" s="378"/>
      <c r="AJ1478" s="378"/>
      <c r="AK1478" s="378"/>
      <c r="AL1478" s="378"/>
    </row>
    <row r="1479" spans="2:38" s="9" customFormat="1">
      <c r="B1479" s="7"/>
      <c r="E1479" s="378"/>
      <c r="F1479" s="378"/>
      <c r="G1479" s="378"/>
      <c r="H1479" s="378"/>
      <c r="I1479" s="378"/>
      <c r="J1479" s="378"/>
      <c r="K1479" s="378"/>
      <c r="L1479" s="378"/>
      <c r="M1479" s="378"/>
      <c r="N1479" s="378"/>
      <c r="O1479" s="378"/>
      <c r="P1479" s="378"/>
      <c r="Q1479" s="378"/>
      <c r="R1479" s="378"/>
      <c r="S1479" s="377"/>
      <c r="T1479" s="378"/>
      <c r="U1479" s="378"/>
      <c r="V1479" s="378"/>
      <c r="W1479" s="378"/>
      <c r="X1479" s="378"/>
      <c r="Y1479" s="378"/>
      <c r="Z1479" s="378"/>
      <c r="AA1479" s="378"/>
      <c r="AB1479" s="378"/>
      <c r="AC1479" s="378"/>
      <c r="AD1479" s="378"/>
      <c r="AE1479" s="378"/>
      <c r="AF1479" s="378"/>
      <c r="AG1479" s="378"/>
      <c r="AH1479" s="378"/>
      <c r="AI1479" s="378"/>
      <c r="AJ1479" s="378"/>
      <c r="AK1479" s="378"/>
      <c r="AL1479" s="378"/>
    </row>
    <row r="1480" spans="2:38" s="9" customFormat="1">
      <c r="B1480" s="7"/>
      <c r="E1480" s="378"/>
      <c r="F1480" s="378"/>
      <c r="G1480" s="378"/>
      <c r="H1480" s="378"/>
      <c r="I1480" s="378"/>
      <c r="J1480" s="378"/>
      <c r="K1480" s="378"/>
      <c r="L1480" s="378"/>
      <c r="M1480" s="378"/>
      <c r="N1480" s="378"/>
      <c r="O1480" s="378"/>
      <c r="P1480" s="378"/>
      <c r="Q1480" s="378"/>
      <c r="R1480" s="378"/>
      <c r="S1480" s="377"/>
      <c r="T1480" s="378"/>
      <c r="U1480" s="378"/>
      <c r="V1480" s="378"/>
      <c r="W1480" s="378"/>
      <c r="X1480" s="378"/>
      <c r="Y1480" s="378"/>
      <c r="Z1480" s="378"/>
      <c r="AA1480" s="378"/>
      <c r="AB1480" s="378"/>
      <c r="AC1480" s="378"/>
      <c r="AD1480" s="378"/>
      <c r="AE1480" s="378"/>
      <c r="AF1480" s="378"/>
      <c r="AG1480" s="378"/>
      <c r="AH1480" s="378"/>
      <c r="AI1480" s="378"/>
      <c r="AJ1480" s="378"/>
      <c r="AK1480" s="378"/>
      <c r="AL1480" s="378"/>
    </row>
    <row r="1481" spans="2:38" s="9" customFormat="1">
      <c r="B1481" s="7"/>
      <c r="E1481" s="378"/>
      <c r="F1481" s="378"/>
      <c r="G1481" s="378"/>
      <c r="H1481" s="378"/>
      <c r="I1481" s="378"/>
      <c r="J1481" s="378"/>
      <c r="K1481" s="378"/>
      <c r="L1481" s="378"/>
      <c r="M1481" s="378"/>
      <c r="N1481" s="378"/>
      <c r="O1481" s="378"/>
      <c r="P1481" s="378"/>
      <c r="Q1481" s="378"/>
      <c r="R1481" s="378"/>
      <c r="S1481" s="377"/>
      <c r="T1481" s="378"/>
      <c r="U1481" s="378"/>
      <c r="V1481" s="378"/>
      <c r="W1481" s="378"/>
      <c r="X1481" s="378"/>
      <c r="Y1481" s="378"/>
      <c r="Z1481" s="378"/>
      <c r="AA1481" s="378"/>
      <c r="AB1481" s="378"/>
      <c r="AC1481" s="378"/>
      <c r="AD1481" s="378"/>
      <c r="AE1481" s="378"/>
      <c r="AF1481" s="378"/>
      <c r="AG1481" s="378"/>
      <c r="AH1481" s="378"/>
      <c r="AI1481" s="378"/>
      <c r="AJ1481" s="378"/>
      <c r="AK1481" s="378"/>
      <c r="AL1481" s="378"/>
    </row>
    <row r="1482" spans="2:38" s="9" customFormat="1">
      <c r="B1482" s="7"/>
      <c r="E1482" s="378"/>
      <c r="F1482" s="378"/>
      <c r="G1482" s="378"/>
      <c r="H1482" s="378"/>
      <c r="I1482" s="378"/>
      <c r="J1482" s="378"/>
      <c r="K1482" s="378"/>
      <c r="L1482" s="378"/>
      <c r="M1482" s="378"/>
      <c r="N1482" s="378"/>
      <c r="O1482" s="378"/>
      <c r="P1482" s="378"/>
      <c r="Q1482" s="378"/>
      <c r="R1482" s="378"/>
      <c r="S1482" s="377"/>
      <c r="T1482" s="378"/>
      <c r="U1482" s="378"/>
      <c r="V1482" s="378"/>
      <c r="W1482" s="378"/>
      <c r="X1482" s="378"/>
      <c r="Y1482" s="378"/>
      <c r="Z1482" s="378"/>
      <c r="AA1482" s="378"/>
      <c r="AB1482" s="378"/>
      <c r="AC1482" s="378"/>
      <c r="AD1482" s="378"/>
      <c r="AE1482" s="378"/>
      <c r="AF1482" s="378"/>
      <c r="AG1482" s="378"/>
      <c r="AH1482" s="378"/>
      <c r="AI1482" s="378"/>
      <c r="AJ1482" s="378"/>
      <c r="AK1482" s="378"/>
      <c r="AL1482" s="378"/>
    </row>
    <row r="1483" spans="2:38" s="9" customFormat="1">
      <c r="B1483" s="7"/>
      <c r="E1483" s="378"/>
      <c r="F1483" s="378"/>
      <c r="G1483" s="378"/>
      <c r="H1483" s="378"/>
      <c r="I1483" s="378"/>
      <c r="J1483" s="378"/>
      <c r="K1483" s="378"/>
      <c r="L1483" s="378"/>
      <c r="M1483" s="378"/>
      <c r="N1483" s="378"/>
      <c r="O1483" s="378"/>
      <c r="P1483" s="378"/>
      <c r="Q1483" s="378"/>
      <c r="R1483" s="378"/>
      <c r="S1483" s="377"/>
      <c r="T1483" s="378"/>
      <c r="U1483" s="378"/>
      <c r="V1483" s="378"/>
      <c r="W1483" s="378"/>
      <c r="X1483" s="378"/>
      <c r="Y1483" s="378"/>
      <c r="Z1483" s="378"/>
      <c r="AA1483" s="378"/>
      <c r="AB1483" s="378"/>
      <c r="AC1483" s="378"/>
      <c r="AD1483" s="378"/>
      <c r="AE1483" s="378"/>
      <c r="AF1483" s="378"/>
      <c r="AG1483" s="378"/>
      <c r="AH1483" s="378"/>
      <c r="AI1483" s="378"/>
      <c r="AJ1483" s="378"/>
      <c r="AK1483" s="378"/>
      <c r="AL1483" s="378"/>
    </row>
    <row r="1484" spans="2:38" s="9" customFormat="1">
      <c r="B1484" s="7"/>
      <c r="E1484" s="378"/>
      <c r="F1484" s="378"/>
      <c r="G1484" s="378"/>
      <c r="H1484" s="378"/>
      <c r="I1484" s="378"/>
      <c r="J1484" s="378"/>
      <c r="K1484" s="378"/>
      <c r="L1484" s="378"/>
      <c r="M1484" s="378"/>
      <c r="N1484" s="378"/>
      <c r="O1484" s="378"/>
      <c r="P1484" s="378"/>
      <c r="Q1484" s="378"/>
      <c r="R1484" s="378"/>
      <c r="S1484" s="377"/>
      <c r="T1484" s="378"/>
      <c r="U1484" s="378"/>
      <c r="V1484" s="378"/>
      <c r="W1484" s="378"/>
      <c r="X1484" s="378"/>
      <c r="Y1484" s="378"/>
      <c r="Z1484" s="378"/>
      <c r="AA1484" s="378"/>
      <c r="AB1484" s="378"/>
      <c r="AC1484" s="378"/>
      <c r="AD1484" s="378"/>
      <c r="AE1484" s="378"/>
      <c r="AF1484" s="378"/>
      <c r="AG1484" s="378"/>
      <c r="AH1484" s="378"/>
      <c r="AI1484" s="378"/>
      <c r="AJ1484" s="378"/>
      <c r="AK1484" s="378"/>
      <c r="AL1484" s="378"/>
    </row>
    <row r="1485" spans="2:38" s="9" customFormat="1">
      <c r="B1485" s="7"/>
      <c r="E1485" s="378"/>
      <c r="F1485" s="378"/>
      <c r="G1485" s="378"/>
      <c r="H1485" s="378"/>
      <c r="I1485" s="378"/>
      <c r="J1485" s="378"/>
      <c r="K1485" s="378"/>
      <c r="L1485" s="378"/>
      <c r="M1485" s="378"/>
      <c r="N1485" s="378"/>
      <c r="O1485" s="378"/>
      <c r="P1485" s="378"/>
      <c r="Q1485" s="378"/>
      <c r="R1485" s="378"/>
      <c r="S1485" s="377"/>
      <c r="T1485" s="378"/>
      <c r="U1485" s="378"/>
      <c r="V1485" s="378"/>
      <c r="W1485" s="378"/>
      <c r="X1485" s="378"/>
      <c r="Y1485" s="378"/>
      <c r="Z1485" s="378"/>
      <c r="AA1485" s="378"/>
      <c r="AB1485" s="378"/>
      <c r="AC1485" s="378"/>
      <c r="AD1485" s="378"/>
      <c r="AE1485" s="378"/>
      <c r="AF1485" s="378"/>
      <c r="AG1485" s="378"/>
      <c r="AH1485" s="378"/>
      <c r="AI1485" s="378"/>
      <c r="AJ1485" s="378"/>
      <c r="AK1485" s="378"/>
      <c r="AL1485" s="378"/>
    </row>
    <row r="1486" spans="2:38" s="9" customFormat="1">
      <c r="B1486" s="7"/>
      <c r="E1486" s="378"/>
      <c r="F1486" s="378"/>
      <c r="G1486" s="378"/>
      <c r="H1486" s="378"/>
      <c r="I1486" s="378"/>
      <c r="J1486" s="378"/>
      <c r="K1486" s="378"/>
      <c r="L1486" s="378"/>
      <c r="M1486" s="378"/>
      <c r="N1486" s="378"/>
      <c r="O1486" s="378"/>
      <c r="P1486" s="378"/>
      <c r="Q1486" s="378"/>
      <c r="R1486" s="378"/>
      <c r="S1486" s="377"/>
      <c r="T1486" s="378"/>
      <c r="U1486" s="378"/>
      <c r="V1486" s="378"/>
      <c r="W1486" s="378"/>
      <c r="X1486" s="378"/>
      <c r="Y1486" s="378"/>
      <c r="Z1486" s="378"/>
      <c r="AA1486" s="378"/>
      <c r="AB1486" s="378"/>
      <c r="AC1486" s="378"/>
      <c r="AD1486" s="378"/>
      <c r="AE1486" s="378"/>
      <c r="AF1486" s="378"/>
      <c r="AG1486" s="378"/>
      <c r="AH1486" s="378"/>
      <c r="AI1486" s="378"/>
      <c r="AJ1486" s="378"/>
      <c r="AK1486" s="378"/>
      <c r="AL1486" s="378"/>
    </row>
    <row r="1487" spans="2:38" s="9" customFormat="1">
      <c r="B1487" s="7"/>
      <c r="E1487" s="378"/>
      <c r="F1487" s="378"/>
      <c r="G1487" s="378"/>
      <c r="H1487" s="378"/>
      <c r="I1487" s="378"/>
      <c r="J1487" s="378"/>
      <c r="K1487" s="378"/>
      <c r="L1487" s="378"/>
      <c r="M1487" s="378"/>
      <c r="N1487" s="378"/>
      <c r="O1487" s="378"/>
      <c r="P1487" s="378"/>
      <c r="Q1487" s="378"/>
      <c r="R1487" s="378"/>
      <c r="S1487" s="377"/>
      <c r="T1487" s="378"/>
      <c r="U1487" s="378"/>
      <c r="V1487" s="378"/>
      <c r="W1487" s="378"/>
      <c r="X1487" s="378"/>
      <c r="Y1487" s="378"/>
      <c r="Z1487" s="378"/>
      <c r="AA1487" s="378"/>
      <c r="AB1487" s="378"/>
      <c r="AC1487" s="378"/>
      <c r="AD1487" s="378"/>
      <c r="AE1487" s="378"/>
      <c r="AF1487" s="378"/>
      <c r="AG1487" s="378"/>
      <c r="AH1487" s="378"/>
      <c r="AI1487" s="378"/>
      <c r="AJ1487" s="378"/>
      <c r="AK1487" s="378"/>
      <c r="AL1487" s="378"/>
    </row>
    <row r="1488" spans="2:38" s="9" customFormat="1">
      <c r="B1488" s="7"/>
      <c r="E1488" s="378"/>
      <c r="F1488" s="378"/>
      <c r="G1488" s="378"/>
      <c r="H1488" s="378"/>
      <c r="I1488" s="378"/>
      <c r="J1488" s="378"/>
      <c r="K1488" s="378"/>
      <c r="L1488" s="378"/>
      <c r="M1488" s="378"/>
      <c r="N1488" s="378"/>
      <c r="O1488" s="378"/>
      <c r="P1488" s="378"/>
      <c r="Q1488" s="378"/>
      <c r="R1488" s="378"/>
      <c r="S1488" s="377"/>
      <c r="T1488" s="378"/>
      <c r="U1488" s="378"/>
      <c r="V1488" s="378"/>
      <c r="W1488" s="378"/>
      <c r="X1488" s="378"/>
      <c r="Y1488" s="378"/>
      <c r="Z1488" s="378"/>
      <c r="AA1488" s="378"/>
      <c r="AB1488" s="378"/>
      <c r="AC1488" s="378"/>
      <c r="AD1488" s="378"/>
      <c r="AE1488" s="378"/>
      <c r="AF1488" s="378"/>
      <c r="AG1488" s="378"/>
      <c r="AH1488" s="378"/>
      <c r="AI1488" s="378"/>
      <c r="AJ1488" s="378"/>
      <c r="AK1488" s="378"/>
      <c r="AL1488" s="378"/>
    </row>
    <row r="1489" spans="2:38" s="9" customFormat="1">
      <c r="B1489" s="7"/>
      <c r="E1489" s="378"/>
      <c r="F1489" s="378"/>
      <c r="G1489" s="378"/>
      <c r="H1489" s="378"/>
      <c r="I1489" s="378"/>
      <c r="J1489" s="378"/>
      <c r="K1489" s="378"/>
      <c r="L1489" s="378"/>
      <c r="M1489" s="378"/>
      <c r="N1489" s="378"/>
      <c r="O1489" s="378"/>
      <c r="P1489" s="378"/>
      <c r="Q1489" s="378"/>
      <c r="R1489" s="378"/>
      <c r="S1489" s="377"/>
      <c r="T1489" s="378"/>
      <c r="U1489" s="378"/>
      <c r="V1489" s="378"/>
      <c r="W1489" s="378"/>
      <c r="X1489" s="378"/>
      <c r="Y1489" s="378"/>
      <c r="Z1489" s="378"/>
      <c r="AA1489" s="378"/>
      <c r="AB1489" s="378"/>
      <c r="AC1489" s="378"/>
      <c r="AD1489" s="378"/>
      <c r="AE1489" s="378"/>
      <c r="AF1489" s="378"/>
      <c r="AG1489" s="378"/>
      <c r="AH1489" s="378"/>
      <c r="AI1489" s="378"/>
      <c r="AJ1489" s="378"/>
      <c r="AK1489" s="378"/>
      <c r="AL1489" s="378"/>
    </row>
    <row r="1490" spans="2:38" s="9" customFormat="1">
      <c r="B1490" s="7"/>
      <c r="E1490" s="378"/>
      <c r="F1490" s="378"/>
      <c r="G1490" s="378"/>
      <c r="H1490" s="378"/>
      <c r="I1490" s="378"/>
      <c r="J1490" s="378"/>
      <c r="K1490" s="378"/>
      <c r="L1490" s="378"/>
      <c r="M1490" s="378"/>
      <c r="N1490" s="378"/>
      <c r="O1490" s="378"/>
      <c r="P1490" s="378"/>
      <c r="Q1490" s="378"/>
      <c r="R1490" s="378"/>
      <c r="S1490" s="377"/>
      <c r="T1490" s="378"/>
      <c r="U1490" s="378"/>
      <c r="V1490" s="378"/>
      <c r="W1490" s="378"/>
      <c r="X1490" s="378"/>
      <c r="Y1490" s="378"/>
      <c r="Z1490" s="378"/>
      <c r="AA1490" s="378"/>
      <c r="AB1490" s="378"/>
      <c r="AC1490" s="378"/>
      <c r="AD1490" s="378"/>
      <c r="AE1490" s="378"/>
      <c r="AF1490" s="378"/>
      <c r="AG1490" s="378"/>
      <c r="AH1490" s="378"/>
      <c r="AI1490" s="378"/>
      <c r="AJ1490" s="378"/>
      <c r="AK1490" s="378"/>
      <c r="AL1490" s="378"/>
    </row>
    <row r="1491" spans="2:38" s="9" customFormat="1">
      <c r="B1491" s="7"/>
      <c r="E1491" s="378"/>
      <c r="F1491" s="378"/>
      <c r="G1491" s="378"/>
      <c r="H1491" s="378"/>
      <c r="I1491" s="378"/>
      <c r="J1491" s="378"/>
      <c r="K1491" s="378"/>
      <c r="L1491" s="378"/>
      <c r="M1491" s="378"/>
      <c r="N1491" s="378"/>
      <c r="O1491" s="378"/>
      <c r="P1491" s="378"/>
      <c r="Q1491" s="378"/>
      <c r="R1491" s="378"/>
      <c r="S1491" s="377"/>
      <c r="T1491" s="378"/>
      <c r="U1491" s="378"/>
      <c r="V1491" s="378"/>
      <c r="W1491" s="378"/>
      <c r="X1491" s="378"/>
      <c r="Y1491" s="378"/>
      <c r="Z1491" s="378"/>
      <c r="AA1491" s="378"/>
      <c r="AB1491" s="378"/>
      <c r="AC1491" s="378"/>
      <c r="AD1491" s="378"/>
      <c r="AE1491" s="378"/>
      <c r="AF1491" s="378"/>
      <c r="AG1491" s="378"/>
      <c r="AH1491" s="378"/>
      <c r="AI1491" s="378"/>
      <c r="AJ1491" s="378"/>
      <c r="AK1491" s="378"/>
      <c r="AL1491" s="378"/>
    </row>
    <row r="1492" spans="2:38" s="9" customFormat="1">
      <c r="B1492" s="7"/>
      <c r="E1492" s="378"/>
      <c r="F1492" s="378"/>
      <c r="G1492" s="378"/>
      <c r="H1492" s="378"/>
      <c r="I1492" s="378"/>
      <c r="J1492" s="378"/>
      <c r="K1492" s="378"/>
      <c r="L1492" s="378"/>
      <c r="M1492" s="378"/>
      <c r="N1492" s="378"/>
      <c r="O1492" s="378"/>
      <c r="P1492" s="378"/>
      <c r="Q1492" s="378"/>
      <c r="R1492" s="378"/>
      <c r="S1492" s="377"/>
      <c r="T1492" s="378"/>
      <c r="U1492" s="378"/>
      <c r="V1492" s="378"/>
      <c r="W1492" s="378"/>
      <c r="X1492" s="378"/>
      <c r="Y1492" s="378"/>
      <c r="Z1492" s="378"/>
      <c r="AA1492" s="378"/>
      <c r="AB1492" s="378"/>
      <c r="AC1492" s="378"/>
      <c r="AD1492" s="378"/>
      <c r="AE1492" s="378"/>
      <c r="AF1492" s="378"/>
      <c r="AG1492" s="378"/>
      <c r="AH1492" s="378"/>
      <c r="AI1492" s="378"/>
      <c r="AJ1492" s="378"/>
      <c r="AK1492" s="378"/>
      <c r="AL1492" s="378"/>
    </row>
    <row r="1493" spans="2:38" s="9" customFormat="1">
      <c r="B1493" s="7"/>
      <c r="E1493" s="378"/>
      <c r="F1493" s="378"/>
      <c r="G1493" s="378"/>
      <c r="H1493" s="378"/>
      <c r="I1493" s="378"/>
      <c r="J1493" s="378"/>
      <c r="K1493" s="378"/>
      <c r="L1493" s="378"/>
      <c r="M1493" s="378"/>
      <c r="N1493" s="378"/>
      <c r="O1493" s="378"/>
      <c r="P1493" s="378"/>
      <c r="Q1493" s="378"/>
      <c r="R1493" s="378"/>
      <c r="S1493" s="377"/>
      <c r="T1493" s="378"/>
      <c r="U1493" s="378"/>
      <c r="V1493" s="378"/>
      <c r="W1493" s="378"/>
      <c r="X1493" s="378"/>
      <c r="Y1493" s="378"/>
      <c r="Z1493" s="378"/>
      <c r="AA1493" s="378"/>
      <c r="AB1493" s="378"/>
      <c r="AC1493" s="378"/>
      <c r="AD1493" s="378"/>
      <c r="AE1493" s="378"/>
      <c r="AF1493" s="378"/>
      <c r="AG1493" s="378"/>
      <c r="AH1493" s="378"/>
      <c r="AI1493" s="378"/>
      <c r="AJ1493" s="378"/>
      <c r="AK1493" s="378"/>
      <c r="AL1493" s="378"/>
    </row>
    <row r="1494" spans="2:38" s="9" customFormat="1">
      <c r="B1494" s="7"/>
      <c r="E1494" s="378"/>
      <c r="F1494" s="378"/>
      <c r="G1494" s="378"/>
      <c r="H1494" s="378"/>
      <c r="I1494" s="378"/>
      <c r="J1494" s="378"/>
      <c r="K1494" s="378"/>
      <c r="L1494" s="378"/>
      <c r="M1494" s="378"/>
      <c r="N1494" s="378"/>
      <c r="O1494" s="378"/>
      <c r="P1494" s="378"/>
      <c r="Q1494" s="378"/>
      <c r="R1494" s="378"/>
      <c r="S1494" s="377"/>
      <c r="T1494" s="378"/>
      <c r="U1494" s="378"/>
      <c r="V1494" s="378"/>
      <c r="W1494" s="378"/>
      <c r="X1494" s="378"/>
      <c r="Y1494" s="378"/>
      <c r="Z1494" s="378"/>
      <c r="AA1494" s="378"/>
      <c r="AB1494" s="378"/>
      <c r="AC1494" s="378"/>
      <c r="AD1494" s="378"/>
      <c r="AE1494" s="378"/>
      <c r="AF1494" s="378"/>
      <c r="AG1494" s="378"/>
      <c r="AH1494" s="378"/>
      <c r="AI1494" s="378"/>
      <c r="AJ1494" s="378"/>
      <c r="AK1494" s="378"/>
      <c r="AL1494" s="378"/>
    </row>
    <row r="1495" spans="2:38" s="9" customFormat="1">
      <c r="B1495" s="7"/>
      <c r="E1495" s="378"/>
      <c r="F1495" s="378"/>
      <c r="G1495" s="378"/>
      <c r="H1495" s="378"/>
      <c r="I1495" s="378"/>
      <c r="J1495" s="378"/>
      <c r="K1495" s="378"/>
      <c r="L1495" s="378"/>
      <c r="M1495" s="378"/>
      <c r="N1495" s="378"/>
      <c r="O1495" s="378"/>
      <c r="P1495" s="378"/>
      <c r="Q1495" s="378"/>
      <c r="R1495" s="378"/>
      <c r="S1495" s="377"/>
      <c r="T1495" s="378"/>
      <c r="U1495" s="378"/>
      <c r="V1495" s="378"/>
      <c r="W1495" s="378"/>
      <c r="X1495" s="378"/>
      <c r="Y1495" s="378"/>
      <c r="Z1495" s="378"/>
      <c r="AA1495" s="378"/>
      <c r="AB1495" s="378"/>
      <c r="AC1495" s="378"/>
      <c r="AD1495" s="378"/>
      <c r="AE1495" s="378"/>
      <c r="AF1495" s="378"/>
      <c r="AG1495" s="378"/>
      <c r="AH1495" s="378"/>
      <c r="AI1495" s="378"/>
      <c r="AJ1495" s="378"/>
      <c r="AK1495" s="378"/>
      <c r="AL1495" s="378"/>
    </row>
    <row r="1496" spans="2:38" s="9" customFormat="1">
      <c r="B1496" s="7"/>
      <c r="E1496" s="378"/>
      <c r="F1496" s="378"/>
      <c r="G1496" s="378"/>
      <c r="H1496" s="378"/>
      <c r="I1496" s="378"/>
      <c r="J1496" s="378"/>
      <c r="K1496" s="378"/>
      <c r="L1496" s="378"/>
      <c r="M1496" s="378"/>
      <c r="N1496" s="378"/>
      <c r="O1496" s="378"/>
      <c r="P1496" s="378"/>
      <c r="Q1496" s="378"/>
      <c r="R1496" s="378"/>
      <c r="S1496" s="377"/>
      <c r="T1496" s="378"/>
      <c r="U1496" s="378"/>
      <c r="V1496" s="378"/>
      <c r="W1496" s="378"/>
      <c r="X1496" s="378"/>
      <c r="Y1496" s="378"/>
      <c r="Z1496" s="378"/>
      <c r="AA1496" s="378"/>
      <c r="AB1496" s="378"/>
      <c r="AC1496" s="378"/>
      <c r="AD1496" s="378"/>
      <c r="AE1496" s="378"/>
      <c r="AF1496" s="378"/>
      <c r="AG1496" s="378"/>
      <c r="AH1496" s="378"/>
      <c r="AI1496" s="378"/>
      <c r="AJ1496" s="378"/>
      <c r="AK1496" s="378"/>
      <c r="AL1496" s="378"/>
    </row>
    <row r="1497" spans="2:38" s="9" customFormat="1">
      <c r="B1497" s="7"/>
      <c r="E1497" s="378"/>
      <c r="F1497" s="378"/>
      <c r="G1497" s="378"/>
      <c r="H1497" s="378"/>
      <c r="I1497" s="378"/>
      <c r="J1497" s="378"/>
      <c r="K1497" s="378"/>
      <c r="L1497" s="378"/>
      <c r="M1497" s="378"/>
      <c r="N1497" s="378"/>
      <c r="O1497" s="378"/>
      <c r="P1497" s="378"/>
      <c r="Q1497" s="378"/>
      <c r="R1497" s="378"/>
      <c r="S1497" s="377"/>
      <c r="T1497" s="378"/>
      <c r="U1497" s="378"/>
      <c r="V1497" s="378"/>
      <c r="W1497" s="378"/>
      <c r="X1497" s="378"/>
      <c r="Y1497" s="378"/>
      <c r="Z1497" s="378"/>
      <c r="AA1497" s="378"/>
      <c r="AB1497" s="378"/>
      <c r="AC1497" s="378"/>
      <c r="AD1497" s="378"/>
      <c r="AE1497" s="378"/>
      <c r="AF1497" s="378"/>
      <c r="AG1497" s="378"/>
      <c r="AH1497" s="378"/>
      <c r="AI1497" s="378"/>
      <c r="AJ1497" s="378"/>
      <c r="AK1497" s="378"/>
      <c r="AL1497" s="378"/>
    </row>
    <row r="1498" spans="2:38" s="9" customFormat="1">
      <c r="B1498" s="7"/>
      <c r="E1498" s="378"/>
      <c r="F1498" s="378"/>
      <c r="G1498" s="378"/>
      <c r="H1498" s="378"/>
      <c r="I1498" s="378"/>
      <c r="J1498" s="378"/>
      <c r="K1498" s="378"/>
      <c r="L1498" s="378"/>
      <c r="M1498" s="378"/>
      <c r="N1498" s="378"/>
      <c r="O1498" s="378"/>
      <c r="P1498" s="378"/>
      <c r="Q1498" s="378"/>
      <c r="R1498" s="378"/>
      <c r="S1498" s="377"/>
      <c r="T1498" s="378"/>
      <c r="U1498" s="378"/>
      <c r="V1498" s="378"/>
      <c r="W1498" s="378"/>
      <c r="X1498" s="378"/>
      <c r="Y1498" s="378"/>
      <c r="Z1498" s="378"/>
      <c r="AA1498" s="378"/>
      <c r="AB1498" s="378"/>
      <c r="AC1498" s="378"/>
      <c r="AD1498" s="378"/>
      <c r="AE1498" s="378"/>
      <c r="AF1498" s="378"/>
      <c r="AG1498" s="378"/>
      <c r="AH1498" s="378"/>
      <c r="AI1498" s="378"/>
      <c r="AJ1498" s="378"/>
      <c r="AK1498" s="378"/>
      <c r="AL1498" s="378"/>
    </row>
    <row r="1499" spans="2:38" s="9" customFormat="1">
      <c r="B1499" s="7"/>
      <c r="E1499" s="378"/>
      <c r="F1499" s="378"/>
      <c r="G1499" s="378"/>
      <c r="H1499" s="378"/>
      <c r="I1499" s="378"/>
      <c r="J1499" s="378"/>
      <c r="K1499" s="378"/>
      <c r="L1499" s="378"/>
      <c r="M1499" s="378"/>
      <c r="N1499" s="378"/>
      <c r="O1499" s="378"/>
      <c r="P1499" s="378"/>
      <c r="Q1499" s="378"/>
      <c r="R1499" s="378"/>
      <c r="S1499" s="377"/>
      <c r="T1499" s="378"/>
      <c r="U1499" s="378"/>
      <c r="V1499" s="378"/>
      <c r="W1499" s="378"/>
      <c r="X1499" s="378"/>
      <c r="Y1499" s="378"/>
      <c r="Z1499" s="378"/>
      <c r="AA1499" s="378"/>
      <c r="AB1499" s="378"/>
      <c r="AC1499" s="378"/>
      <c r="AD1499" s="378"/>
      <c r="AE1499" s="378"/>
      <c r="AF1499" s="378"/>
      <c r="AG1499" s="378"/>
      <c r="AH1499" s="378"/>
      <c r="AI1499" s="378"/>
      <c r="AJ1499" s="378"/>
      <c r="AK1499" s="378"/>
      <c r="AL1499" s="378"/>
    </row>
    <row r="1500" spans="2:38" s="9" customFormat="1">
      <c r="B1500" s="7"/>
      <c r="E1500" s="378"/>
      <c r="F1500" s="378"/>
      <c r="G1500" s="378"/>
      <c r="H1500" s="378"/>
      <c r="I1500" s="378"/>
      <c r="J1500" s="378"/>
      <c r="K1500" s="378"/>
      <c r="L1500" s="378"/>
      <c r="M1500" s="378"/>
      <c r="N1500" s="378"/>
      <c r="O1500" s="378"/>
      <c r="P1500" s="378"/>
      <c r="Q1500" s="378"/>
      <c r="R1500" s="378"/>
      <c r="S1500" s="377"/>
      <c r="T1500" s="378"/>
      <c r="U1500" s="378"/>
      <c r="V1500" s="378"/>
      <c r="W1500" s="378"/>
      <c r="X1500" s="378"/>
      <c r="Y1500" s="378"/>
      <c r="Z1500" s="378"/>
      <c r="AA1500" s="378"/>
      <c r="AB1500" s="378"/>
      <c r="AC1500" s="378"/>
      <c r="AD1500" s="378"/>
      <c r="AE1500" s="378"/>
      <c r="AF1500" s="378"/>
      <c r="AG1500" s="378"/>
      <c r="AH1500" s="378"/>
      <c r="AI1500" s="378"/>
      <c r="AJ1500" s="378"/>
      <c r="AK1500" s="378"/>
      <c r="AL1500" s="378"/>
    </row>
    <row r="1501" spans="2:38" s="9" customFormat="1">
      <c r="B1501" s="7"/>
      <c r="E1501" s="378"/>
      <c r="F1501" s="378"/>
      <c r="G1501" s="378"/>
      <c r="H1501" s="378"/>
      <c r="I1501" s="378"/>
      <c r="J1501" s="378"/>
      <c r="K1501" s="378"/>
      <c r="L1501" s="378"/>
      <c r="M1501" s="378"/>
      <c r="N1501" s="378"/>
      <c r="O1501" s="378"/>
      <c r="P1501" s="378"/>
      <c r="Q1501" s="378"/>
      <c r="R1501" s="378"/>
      <c r="S1501" s="377"/>
      <c r="T1501" s="378"/>
      <c r="U1501" s="378"/>
      <c r="V1501" s="378"/>
      <c r="W1501" s="378"/>
      <c r="X1501" s="378"/>
      <c r="Y1501" s="378"/>
      <c r="Z1501" s="378"/>
      <c r="AA1501" s="378"/>
      <c r="AB1501" s="378"/>
      <c r="AC1501" s="378"/>
      <c r="AD1501" s="378"/>
      <c r="AE1501" s="378"/>
      <c r="AF1501" s="378"/>
      <c r="AG1501" s="378"/>
      <c r="AH1501" s="378"/>
      <c r="AI1501" s="378"/>
      <c r="AJ1501" s="378"/>
      <c r="AK1501" s="378"/>
      <c r="AL1501" s="378"/>
    </row>
    <row r="1502" spans="2:38" s="9" customFormat="1">
      <c r="B1502" s="7"/>
      <c r="E1502" s="378"/>
      <c r="F1502" s="378"/>
      <c r="G1502" s="378"/>
      <c r="H1502" s="378"/>
      <c r="I1502" s="378"/>
      <c r="J1502" s="378"/>
      <c r="K1502" s="378"/>
      <c r="L1502" s="378"/>
      <c r="M1502" s="378"/>
      <c r="N1502" s="378"/>
      <c r="O1502" s="378"/>
      <c r="P1502" s="378"/>
      <c r="Q1502" s="378"/>
      <c r="R1502" s="378"/>
      <c r="S1502" s="377"/>
      <c r="T1502" s="378"/>
      <c r="U1502" s="378"/>
      <c r="V1502" s="378"/>
      <c r="W1502" s="378"/>
      <c r="X1502" s="378"/>
      <c r="Y1502" s="378"/>
      <c r="Z1502" s="378"/>
      <c r="AA1502" s="378"/>
      <c r="AB1502" s="378"/>
      <c r="AC1502" s="378"/>
      <c r="AD1502" s="378"/>
      <c r="AE1502" s="378"/>
      <c r="AF1502" s="378"/>
      <c r="AG1502" s="378"/>
      <c r="AH1502" s="378"/>
      <c r="AI1502" s="378"/>
      <c r="AJ1502" s="378"/>
      <c r="AK1502" s="378"/>
      <c r="AL1502" s="378"/>
    </row>
    <row r="1503" spans="2:38" s="9" customFormat="1">
      <c r="B1503" s="7"/>
      <c r="E1503" s="378"/>
      <c r="F1503" s="378"/>
      <c r="G1503" s="378"/>
      <c r="H1503" s="378"/>
      <c r="I1503" s="378"/>
      <c r="J1503" s="378"/>
      <c r="K1503" s="378"/>
      <c r="L1503" s="378"/>
      <c r="M1503" s="378"/>
      <c r="N1503" s="378"/>
      <c r="O1503" s="378"/>
      <c r="P1503" s="378"/>
      <c r="Q1503" s="378"/>
      <c r="R1503" s="378"/>
      <c r="S1503" s="377"/>
      <c r="T1503" s="378"/>
      <c r="U1503" s="378"/>
      <c r="V1503" s="378"/>
      <c r="W1503" s="378"/>
      <c r="X1503" s="378"/>
      <c r="Y1503" s="378"/>
      <c r="Z1503" s="378"/>
      <c r="AA1503" s="378"/>
      <c r="AB1503" s="378"/>
      <c r="AC1503" s="378"/>
      <c r="AD1503" s="378"/>
      <c r="AE1503" s="378"/>
      <c r="AF1503" s="378"/>
      <c r="AG1503" s="378"/>
      <c r="AH1503" s="378"/>
      <c r="AI1503" s="378"/>
      <c r="AJ1503" s="378"/>
      <c r="AK1503" s="378"/>
      <c r="AL1503" s="378"/>
    </row>
    <row r="1504" spans="2:38" s="9" customFormat="1">
      <c r="B1504" s="7"/>
      <c r="E1504" s="378"/>
      <c r="F1504" s="378"/>
      <c r="G1504" s="378"/>
      <c r="H1504" s="378"/>
      <c r="I1504" s="378"/>
      <c r="J1504" s="378"/>
      <c r="K1504" s="378"/>
      <c r="L1504" s="378"/>
      <c r="M1504" s="378"/>
      <c r="N1504" s="378"/>
      <c r="O1504" s="378"/>
      <c r="P1504" s="378"/>
      <c r="Q1504" s="378"/>
      <c r="R1504" s="378"/>
      <c r="S1504" s="377"/>
      <c r="T1504" s="378"/>
      <c r="U1504" s="378"/>
      <c r="V1504" s="378"/>
      <c r="W1504" s="378"/>
      <c r="X1504" s="378"/>
      <c r="Y1504" s="378"/>
      <c r="Z1504" s="378"/>
      <c r="AA1504" s="378"/>
      <c r="AB1504" s="378"/>
      <c r="AC1504" s="378"/>
      <c r="AD1504" s="378"/>
      <c r="AE1504" s="378"/>
      <c r="AF1504" s="378"/>
      <c r="AG1504" s="378"/>
      <c r="AH1504" s="378"/>
      <c r="AI1504" s="378"/>
      <c r="AJ1504" s="378"/>
      <c r="AK1504" s="378"/>
      <c r="AL1504" s="378"/>
    </row>
    <row r="1505" spans="2:38" s="9" customFormat="1">
      <c r="B1505" s="7"/>
      <c r="E1505" s="378"/>
      <c r="F1505" s="378"/>
      <c r="G1505" s="378"/>
      <c r="H1505" s="378"/>
      <c r="I1505" s="378"/>
      <c r="J1505" s="378"/>
      <c r="K1505" s="378"/>
      <c r="L1505" s="378"/>
      <c r="M1505" s="378"/>
      <c r="N1505" s="378"/>
      <c r="O1505" s="378"/>
      <c r="P1505" s="378"/>
      <c r="Q1505" s="378"/>
      <c r="R1505" s="378"/>
      <c r="S1505" s="377"/>
      <c r="T1505" s="378"/>
      <c r="U1505" s="378"/>
      <c r="V1505" s="378"/>
      <c r="W1505" s="378"/>
      <c r="X1505" s="378"/>
      <c r="Y1505" s="378"/>
      <c r="Z1505" s="378"/>
      <c r="AA1505" s="378"/>
      <c r="AB1505" s="378"/>
      <c r="AC1505" s="378"/>
      <c r="AD1505" s="378"/>
      <c r="AE1505" s="378"/>
      <c r="AF1505" s="378"/>
      <c r="AG1505" s="378"/>
      <c r="AH1505" s="378"/>
      <c r="AI1505" s="378"/>
      <c r="AJ1505" s="378"/>
      <c r="AK1505" s="378"/>
      <c r="AL1505" s="378"/>
    </row>
    <row r="1506" spans="2:38" s="9" customFormat="1">
      <c r="B1506" s="7"/>
      <c r="E1506" s="378"/>
      <c r="F1506" s="378"/>
      <c r="G1506" s="378"/>
      <c r="H1506" s="378"/>
      <c r="I1506" s="378"/>
      <c r="J1506" s="378"/>
      <c r="K1506" s="378"/>
      <c r="L1506" s="378"/>
      <c r="M1506" s="378"/>
      <c r="N1506" s="378"/>
      <c r="O1506" s="378"/>
      <c r="P1506" s="378"/>
      <c r="Q1506" s="378"/>
      <c r="R1506" s="378"/>
      <c r="S1506" s="377"/>
      <c r="T1506" s="378"/>
      <c r="U1506" s="378"/>
      <c r="V1506" s="378"/>
      <c r="W1506" s="378"/>
      <c r="X1506" s="378"/>
      <c r="Y1506" s="378"/>
      <c r="Z1506" s="378"/>
      <c r="AA1506" s="378"/>
      <c r="AB1506" s="378"/>
      <c r="AC1506" s="378"/>
      <c r="AD1506" s="378"/>
      <c r="AE1506" s="378"/>
      <c r="AF1506" s="378"/>
      <c r="AG1506" s="378"/>
      <c r="AH1506" s="378"/>
      <c r="AI1506" s="378"/>
      <c r="AJ1506" s="378"/>
      <c r="AK1506" s="378"/>
      <c r="AL1506" s="378"/>
    </row>
    <row r="1507" spans="2:38" s="9" customFormat="1">
      <c r="B1507" s="7"/>
      <c r="E1507" s="378"/>
      <c r="F1507" s="378"/>
      <c r="G1507" s="378"/>
      <c r="H1507" s="378"/>
      <c r="I1507" s="378"/>
      <c r="J1507" s="378"/>
      <c r="K1507" s="378"/>
      <c r="L1507" s="378"/>
      <c r="M1507" s="378"/>
      <c r="N1507" s="378"/>
      <c r="O1507" s="378"/>
      <c r="P1507" s="378"/>
      <c r="Q1507" s="378"/>
      <c r="R1507" s="378"/>
      <c r="S1507" s="377"/>
      <c r="T1507" s="378"/>
      <c r="U1507" s="378"/>
      <c r="V1507" s="378"/>
      <c r="W1507" s="378"/>
      <c r="X1507" s="378"/>
      <c r="Y1507" s="378"/>
      <c r="Z1507" s="378"/>
      <c r="AA1507" s="378"/>
      <c r="AB1507" s="378"/>
      <c r="AC1507" s="378"/>
      <c r="AD1507" s="378"/>
      <c r="AE1507" s="378"/>
      <c r="AF1507" s="378"/>
      <c r="AG1507" s="378"/>
      <c r="AH1507" s="378"/>
      <c r="AI1507" s="378"/>
      <c r="AJ1507" s="378"/>
      <c r="AK1507" s="378"/>
      <c r="AL1507" s="378"/>
    </row>
    <row r="1508" spans="2:38" s="9" customFormat="1">
      <c r="B1508" s="7"/>
      <c r="E1508" s="378"/>
      <c r="F1508" s="378"/>
      <c r="G1508" s="378"/>
      <c r="H1508" s="378"/>
      <c r="I1508" s="378"/>
      <c r="J1508" s="378"/>
      <c r="K1508" s="378"/>
      <c r="L1508" s="378"/>
      <c r="M1508" s="378"/>
      <c r="N1508" s="378"/>
      <c r="O1508" s="378"/>
      <c r="P1508" s="378"/>
      <c r="Q1508" s="378"/>
      <c r="R1508" s="378"/>
      <c r="S1508" s="377"/>
      <c r="T1508" s="378"/>
      <c r="U1508" s="378"/>
      <c r="V1508" s="378"/>
      <c r="W1508" s="378"/>
      <c r="X1508" s="378"/>
      <c r="Y1508" s="378"/>
      <c r="Z1508" s="378"/>
      <c r="AA1508" s="378"/>
      <c r="AB1508" s="378"/>
      <c r="AC1508" s="378"/>
      <c r="AD1508" s="378"/>
      <c r="AE1508" s="378"/>
      <c r="AF1508" s="378"/>
      <c r="AG1508" s="378"/>
      <c r="AH1508" s="378"/>
      <c r="AI1508" s="378"/>
      <c r="AJ1508" s="378"/>
      <c r="AK1508" s="378"/>
      <c r="AL1508" s="378"/>
    </row>
    <row r="1509" spans="2:38" s="9" customFormat="1">
      <c r="B1509" s="7"/>
      <c r="E1509" s="378"/>
      <c r="F1509" s="378"/>
      <c r="G1509" s="378"/>
      <c r="H1509" s="378"/>
      <c r="I1509" s="378"/>
      <c r="J1509" s="378"/>
      <c r="K1509" s="378"/>
      <c r="L1509" s="378"/>
      <c r="M1509" s="378"/>
      <c r="N1509" s="378"/>
      <c r="O1509" s="378"/>
      <c r="P1509" s="378"/>
      <c r="Q1509" s="378"/>
      <c r="R1509" s="378"/>
      <c r="S1509" s="377"/>
      <c r="T1509" s="378"/>
      <c r="U1509" s="378"/>
      <c r="V1509" s="378"/>
      <c r="W1509" s="378"/>
      <c r="X1509" s="378"/>
      <c r="Y1509" s="378"/>
      <c r="Z1509" s="378"/>
      <c r="AA1509" s="378"/>
      <c r="AB1509" s="378"/>
      <c r="AC1509" s="378"/>
      <c r="AD1509" s="378"/>
      <c r="AE1509" s="378"/>
      <c r="AF1509" s="378"/>
      <c r="AG1509" s="378"/>
      <c r="AH1509" s="378"/>
      <c r="AI1509" s="378"/>
      <c r="AJ1509" s="378"/>
      <c r="AK1509" s="378"/>
      <c r="AL1509" s="378"/>
    </row>
    <row r="1510" spans="2:38" s="9" customFormat="1">
      <c r="B1510" s="7"/>
      <c r="E1510" s="378"/>
      <c r="F1510" s="378"/>
      <c r="G1510" s="378"/>
      <c r="H1510" s="378"/>
      <c r="I1510" s="378"/>
      <c r="J1510" s="378"/>
      <c r="K1510" s="378"/>
      <c r="L1510" s="378"/>
      <c r="M1510" s="378"/>
      <c r="N1510" s="378"/>
      <c r="O1510" s="378"/>
      <c r="P1510" s="378"/>
      <c r="Q1510" s="378"/>
      <c r="R1510" s="378"/>
      <c r="S1510" s="377"/>
      <c r="T1510" s="378"/>
      <c r="U1510" s="378"/>
      <c r="V1510" s="378"/>
      <c r="W1510" s="378"/>
      <c r="X1510" s="378"/>
      <c r="Y1510" s="378"/>
      <c r="Z1510" s="378"/>
      <c r="AA1510" s="378"/>
      <c r="AB1510" s="378"/>
      <c r="AC1510" s="378"/>
      <c r="AD1510" s="378"/>
      <c r="AE1510" s="378"/>
      <c r="AF1510" s="378"/>
      <c r="AG1510" s="378"/>
      <c r="AH1510" s="378"/>
      <c r="AI1510" s="378"/>
      <c r="AJ1510" s="378"/>
      <c r="AK1510" s="378"/>
      <c r="AL1510" s="378"/>
    </row>
    <row r="1511" spans="2:38" s="9" customFormat="1">
      <c r="B1511" s="7"/>
      <c r="E1511" s="378"/>
      <c r="F1511" s="378"/>
      <c r="G1511" s="378"/>
      <c r="H1511" s="378"/>
      <c r="I1511" s="378"/>
      <c r="J1511" s="378"/>
      <c r="K1511" s="378"/>
      <c r="L1511" s="378"/>
      <c r="M1511" s="378"/>
      <c r="N1511" s="378"/>
      <c r="O1511" s="378"/>
      <c r="P1511" s="378"/>
      <c r="Q1511" s="378"/>
      <c r="R1511" s="378"/>
      <c r="S1511" s="377"/>
      <c r="T1511" s="378"/>
      <c r="U1511" s="378"/>
      <c r="V1511" s="378"/>
      <c r="W1511" s="378"/>
      <c r="X1511" s="378"/>
      <c r="Y1511" s="378"/>
      <c r="Z1511" s="378"/>
      <c r="AA1511" s="378"/>
      <c r="AB1511" s="378"/>
      <c r="AC1511" s="378"/>
      <c r="AD1511" s="378"/>
      <c r="AE1511" s="378"/>
      <c r="AF1511" s="378"/>
      <c r="AG1511" s="378"/>
      <c r="AH1511" s="378"/>
      <c r="AI1511" s="378"/>
      <c r="AJ1511" s="378"/>
      <c r="AK1511" s="378"/>
      <c r="AL1511" s="378"/>
    </row>
    <row r="1512" spans="2:38" s="9" customFormat="1">
      <c r="B1512" s="7"/>
      <c r="E1512" s="378"/>
      <c r="F1512" s="378"/>
      <c r="G1512" s="378"/>
      <c r="H1512" s="378"/>
      <c r="I1512" s="378"/>
      <c r="J1512" s="378"/>
      <c r="K1512" s="378"/>
      <c r="L1512" s="378"/>
      <c r="M1512" s="378"/>
      <c r="N1512" s="378"/>
      <c r="O1512" s="378"/>
      <c r="P1512" s="378"/>
      <c r="Q1512" s="378"/>
      <c r="R1512" s="378"/>
      <c r="S1512" s="377"/>
      <c r="T1512" s="378"/>
      <c r="U1512" s="378"/>
      <c r="V1512" s="378"/>
      <c r="W1512" s="378"/>
      <c r="X1512" s="378"/>
      <c r="Y1512" s="378"/>
      <c r="Z1512" s="378"/>
      <c r="AA1512" s="378"/>
      <c r="AB1512" s="378"/>
      <c r="AC1512" s="378"/>
      <c r="AD1512" s="378"/>
      <c r="AE1512" s="378"/>
      <c r="AF1512" s="378"/>
      <c r="AG1512" s="378"/>
      <c r="AH1512" s="378"/>
      <c r="AI1512" s="378"/>
      <c r="AJ1512" s="378"/>
      <c r="AK1512" s="378"/>
      <c r="AL1512" s="378"/>
    </row>
    <row r="1513" spans="2:38" s="9" customFormat="1">
      <c r="B1513" s="7"/>
      <c r="E1513" s="378"/>
      <c r="F1513" s="378"/>
      <c r="G1513" s="378"/>
      <c r="H1513" s="378"/>
      <c r="I1513" s="378"/>
      <c r="J1513" s="378"/>
      <c r="K1513" s="378"/>
      <c r="L1513" s="378"/>
      <c r="M1513" s="378"/>
      <c r="N1513" s="378"/>
      <c r="O1513" s="378"/>
      <c r="P1513" s="378"/>
      <c r="Q1513" s="378"/>
      <c r="R1513" s="378"/>
      <c r="S1513" s="377"/>
      <c r="T1513" s="378"/>
      <c r="U1513" s="378"/>
      <c r="V1513" s="378"/>
      <c r="W1513" s="378"/>
      <c r="X1513" s="378"/>
      <c r="Y1513" s="378"/>
      <c r="Z1513" s="378"/>
      <c r="AA1513" s="378"/>
      <c r="AB1513" s="378"/>
      <c r="AC1513" s="378"/>
      <c r="AD1513" s="378"/>
      <c r="AE1513" s="378"/>
      <c r="AF1513" s="378"/>
      <c r="AG1513" s="378"/>
      <c r="AH1513" s="378"/>
      <c r="AI1513" s="378"/>
      <c r="AJ1513" s="378"/>
      <c r="AK1513" s="378"/>
      <c r="AL1513" s="378"/>
    </row>
    <row r="1514" spans="2:38" s="9" customFormat="1">
      <c r="B1514" s="7"/>
      <c r="E1514" s="378"/>
      <c r="F1514" s="378"/>
      <c r="G1514" s="378"/>
      <c r="H1514" s="378"/>
      <c r="I1514" s="378"/>
      <c r="J1514" s="378"/>
      <c r="K1514" s="378"/>
      <c r="L1514" s="378"/>
      <c r="M1514" s="378"/>
      <c r="N1514" s="378"/>
      <c r="O1514" s="378"/>
      <c r="P1514" s="378"/>
      <c r="Q1514" s="378"/>
      <c r="R1514" s="378"/>
      <c r="S1514" s="377"/>
      <c r="T1514" s="378"/>
      <c r="U1514" s="378"/>
      <c r="V1514" s="378"/>
      <c r="W1514" s="378"/>
      <c r="X1514" s="378"/>
      <c r="Y1514" s="378"/>
      <c r="Z1514" s="378"/>
      <c r="AA1514" s="378"/>
      <c r="AB1514" s="378"/>
      <c r="AC1514" s="378"/>
      <c r="AD1514" s="378"/>
      <c r="AE1514" s="378"/>
      <c r="AF1514" s="378"/>
      <c r="AG1514" s="378"/>
      <c r="AH1514" s="378"/>
      <c r="AI1514" s="378"/>
      <c r="AJ1514" s="378"/>
      <c r="AK1514" s="378"/>
      <c r="AL1514" s="378"/>
    </row>
    <row r="1515" spans="2:38" s="9" customFormat="1">
      <c r="B1515" s="7"/>
      <c r="E1515" s="378"/>
      <c r="F1515" s="378"/>
      <c r="G1515" s="378"/>
      <c r="H1515" s="378"/>
      <c r="I1515" s="378"/>
      <c r="J1515" s="378"/>
      <c r="K1515" s="378"/>
      <c r="L1515" s="378"/>
      <c r="M1515" s="378"/>
      <c r="N1515" s="378"/>
      <c r="O1515" s="378"/>
      <c r="P1515" s="378"/>
      <c r="Q1515" s="378"/>
      <c r="R1515" s="378"/>
      <c r="S1515" s="377"/>
      <c r="T1515" s="378"/>
      <c r="U1515" s="378"/>
      <c r="V1515" s="378"/>
      <c r="W1515" s="378"/>
      <c r="X1515" s="378"/>
      <c r="Y1515" s="378"/>
      <c r="Z1515" s="378"/>
      <c r="AA1515" s="378"/>
      <c r="AB1515" s="378"/>
      <c r="AC1515" s="378"/>
      <c r="AD1515" s="378"/>
      <c r="AE1515" s="378"/>
      <c r="AF1515" s="378"/>
      <c r="AG1515" s="378"/>
      <c r="AH1515" s="378"/>
      <c r="AI1515" s="378"/>
      <c r="AJ1515" s="378"/>
      <c r="AK1515" s="378"/>
      <c r="AL1515" s="378"/>
    </row>
    <row r="1516" spans="2:38" s="9" customFormat="1">
      <c r="B1516" s="7"/>
      <c r="E1516" s="378"/>
      <c r="F1516" s="378"/>
      <c r="G1516" s="378"/>
      <c r="H1516" s="378"/>
      <c r="I1516" s="378"/>
      <c r="J1516" s="378"/>
      <c r="K1516" s="378"/>
      <c r="L1516" s="378"/>
      <c r="M1516" s="378"/>
      <c r="N1516" s="378"/>
      <c r="O1516" s="378"/>
      <c r="P1516" s="378"/>
      <c r="Q1516" s="378"/>
      <c r="R1516" s="378"/>
      <c r="S1516" s="377"/>
      <c r="T1516" s="378"/>
      <c r="U1516" s="378"/>
      <c r="V1516" s="378"/>
      <c r="W1516" s="378"/>
      <c r="X1516" s="378"/>
      <c r="Y1516" s="378"/>
      <c r="Z1516" s="378"/>
      <c r="AA1516" s="378"/>
      <c r="AB1516" s="378"/>
      <c r="AC1516" s="378"/>
      <c r="AD1516" s="378"/>
      <c r="AE1516" s="378"/>
      <c r="AF1516" s="378"/>
      <c r="AG1516" s="378"/>
      <c r="AH1516" s="378"/>
      <c r="AI1516" s="378"/>
      <c r="AJ1516" s="378"/>
      <c r="AK1516" s="378"/>
      <c r="AL1516" s="378"/>
    </row>
    <row r="1517" spans="2:38" s="9" customFormat="1">
      <c r="B1517" s="7"/>
      <c r="E1517" s="378"/>
      <c r="F1517" s="378"/>
      <c r="G1517" s="378"/>
      <c r="H1517" s="378"/>
      <c r="I1517" s="378"/>
      <c r="J1517" s="378"/>
      <c r="K1517" s="378"/>
      <c r="L1517" s="378"/>
      <c r="M1517" s="378"/>
      <c r="N1517" s="378"/>
      <c r="O1517" s="378"/>
      <c r="P1517" s="378"/>
      <c r="Q1517" s="378"/>
      <c r="R1517" s="378"/>
      <c r="S1517" s="377"/>
      <c r="T1517" s="378"/>
      <c r="U1517" s="378"/>
      <c r="V1517" s="378"/>
      <c r="W1517" s="378"/>
      <c r="X1517" s="378"/>
      <c r="Y1517" s="378"/>
      <c r="Z1517" s="378"/>
      <c r="AA1517" s="378"/>
      <c r="AB1517" s="378"/>
      <c r="AC1517" s="378"/>
      <c r="AD1517" s="378"/>
      <c r="AE1517" s="378"/>
      <c r="AF1517" s="378"/>
      <c r="AG1517" s="378"/>
      <c r="AH1517" s="378"/>
      <c r="AI1517" s="378"/>
      <c r="AJ1517" s="378"/>
      <c r="AK1517" s="378"/>
      <c r="AL1517" s="378"/>
    </row>
    <row r="1518" spans="2:38" s="9" customFormat="1">
      <c r="B1518" s="7"/>
      <c r="E1518" s="378"/>
      <c r="F1518" s="378"/>
      <c r="G1518" s="378"/>
      <c r="H1518" s="378"/>
      <c r="I1518" s="378"/>
      <c r="J1518" s="378"/>
      <c r="K1518" s="378"/>
      <c r="L1518" s="378"/>
      <c r="M1518" s="378"/>
      <c r="N1518" s="378"/>
      <c r="O1518" s="378"/>
      <c r="P1518" s="378"/>
      <c r="Q1518" s="378"/>
      <c r="R1518" s="378"/>
      <c r="S1518" s="377"/>
      <c r="T1518" s="378"/>
      <c r="U1518" s="378"/>
      <c r="V1518" s="378"/>
      <c r="W1518" s="378"/>
      <c r="X1518" s="378"/>
      <c r="Y1518" s="378"/>
      <c r="Z1518" s="378"/>
      <c r="AA1518" s="378"/>
      <c r="AB1518" s="378"/>
      <c r="AC1518" s="378"/>
      <c r="AD1518" s="378"/>
      <c r="AE1518" s="378"/>
      <c r="AF1518" s="378"/>
      <c r="AG1518" s="378"/>
      <c r="AH1518" s="378"/>
      <c r="AI1518" s="378"/>
      <c r="AJ1518" s="378"/>
      <c r="AK1518" s="378"/>
      <c r="AL1518" s="378"/>
    </row>
    <row r="1519" spans="2:38" s="9" customFormat="1">
      <c r="B1519" s="7"/>
      <c r="E1519" s="378"/>
      <c r="F1519" s="378"/>
      <c r="G1519" s="378"/>
      <c r="H1519" s="378"/>
      <c r="I1519" s="378"/>
      <c r="J1519" s="378"/>
      <c r="K1519" s="378"/>
      <c r="L1519" s="378"/>
      <c r="M1519" s="378"/>
      <c r="N1519" s="378"/>
      <c r="O1519" s="378"/>
      <c r="P1519" s="378"/>
      <c r="Q1519" s="378"/>
      <c r="R1519" s="378"/>
      <c r="S1519" s="377"/>
      <c r="T1519" s="378"/>
      <c r="U1519" s="378"/>
      <c r="V1519" s="378"/>
      <c r="W1519" s="378"/>
      <c r="X1519" s="378"/>
      <c r="Y1519" s="378"/>
      <c r="Z1519" s="378"/>
      <c r="AA1519" s="378"/>
      <c r="AB1519" s="378"/>
      <c r="AC1519" s="378"/>
      <c r="AD1519" s="378"/>
      <c r="AE1519" s="378"/>
      <c r="AF1519" s="378"/>
      <c r="AG1519" s="378"/>
      <c r="AH1519" s="378"/>
      <c r="AI1519" s="378"/>
      <c r="AJ1519" s="378"/>
      <c r="AK1519" s="378"/>
      <c r="AL1519" s="378"/>
    </row>
    <row r="1520" spans="2:38" s="9" customFormat="1">
      <c r="B1520" s="7"/>
      <c r="E1520" s="378"/>
      <c r="F1520" s="378"/>
      <c r="G1520" s="378"/>
      <c r="H1520" s="378"/>
      <c r="I1520" s="378"/>
      <c r="J1520" s="378"/>
      <c r="K1520" s="378"/>
      <c r="L1520" s="378"/>
      <c r="M1520" s="378"/>
      <c r="N1520" s="378"/>
      <c r="O1520" s="378"/>
      <c r="P1520" s="378"/>
      <c r="Q1520" s="378"/>
      <c r="R1520" s="378"/>
      <c r="S1520" s="377"/>
      <c r="T1520" s="378"/>
      <c r="U1520" s="378"/>
      <c r="V1520" s="378"/>
      <c r="W1520" s="378"/>
      <c r="X1520" s="378"/>
      <c r="Y1520" s="378"/>
      <c r="Z1520" s="378"/>
      <c r="AA1520" s="378"/>
      <c r="AB1520" s="378"/>
      <c r="AC1520" s="378"/>
      <c r="AD1520" s="378"/>
      <c r="AE1520" s="378"/>
      <c r="AF1520" s="378"/>
      <c r="AG1520" s="378"/>
      <c r="AH1520" s="378"/>
      <c r="AI1520" s="378"/>
      <c r="AJ1520" s="378"/>
      <c r="AK1520" s="378"/>
      <c r="AL1520" s="378"/>
    </row>
    <row r="1521" spans="2:38" s="9" customFormat="1">
      <c r="B1521" s="7"/>
      <c r="E1521" s="378"/>
      <c r="F1521" s="378"/>
      <c r="G1521" s="378"/>
      <c r="H1521" s="378"/>
      <c r="I1521" s="378"/>
      <c r="J1521" s="378"/>
      <c r="K1521" s="378"/>
      <c r="L1521" s="378"/>
      <c r="M1521" s="378"/>
      <c r="N1521" s="378"/>
      <c r="O1521" s="378"/>
      <c r="P1521" s="378"/>
      <c r="Q1521" s="378"/>
      <c r="R1521" s="378"/>
      <c r="S1521" s="377"/>
      <c r="T1521" s="378"/>
      <c r="U1521" s="378"/>
      <c r="V1521" s="378"/>
      <c r="W1521" s="378"/>
      <c r="X1521" s="378"/>
      <c r="Y1521" s="378"/>
      <c r="Z1521" s="378"/>
      <c r="AA1521" s="378"/>
      <c r="AB1521" s="378"/>
      <c r="AC1521" s="378"/>
      <c r="AD1521" s="378"/>
      <c r="AE1521" s="378"/>
      <c r="AF1521" s="378"/>
      <c r="AG1521" s="378"/>
      <c r="AH1521" s="378"/>
      <c r="AI1521" s="378"/>
      <c r="AJ1521" s="378"/>
      <c r="AK1521" s="378"/>
      <c r="AL1521" s="378"/>
    </row>
    <row r="1522" spans="2:38" s="9" customFormat="1">
      <c r="B1522" s="7"/>
      <c r="E1522" s="378"/>
      <c r="F1522" s="378"/>
      <c r="G1522" s="378"/>
      <c r="H1522" s="378"/>
      <c r="I1522" s="378"/>
      <c r="J1522" s="378"/>
      <c r="K1522" s="378"/>
      <c r="L1522" s="378"/>
      <c r="M1522" s="378"/>
      <c r="N1522" s="378"/>
      <c r="O1522" s="378"/>
      <c r="P1522" s="378"/>
      <c r="Q1522" s="378"/>
      <c r="R1522" s="378"/>
      <c r="S1522" s="377"/>
      <c r="T1522" s="378"/>
      <c r="U1522" s="378"/>
      <c r="V1522" s="378"/>
      <c r="W1522" s="378"/>
      <c r="X1522" s="378"/>
      <c r="Y1522" s="378"/>
      <c r="Z1522" s="378"/>
      <c r="AA1522" s="378"/>
      <c r="AB1522" s="378"/>
      <c r="AC1522" s="378"/>
      <c r="AD1522" s="378"/>
      <c r="AE1522" s="378"/>
      <c r="AF1522" s="378"/>
      <c r="AG1522" s="378"/>
      <c r="AH1522" s="378"/>
      <c r="AI1522" s="378"/>
      <c r="AJ1522" s="378"/>
      <c r="AK1522" s="378"/>
      <c r="AL1522" s="378"/>
    </row>
    <row r="1523" spans="2:38" s="9" customFormat="1">
      <c r="B1523" s="7"/>
      <c r="E1523" s="378"/>
      <c r="F1523" s="378"/>
      <c r="G1523" s="378"/>
      <c r="H1523" s="378"/>
      <c r="I1523" s="378"/>
      <c r="J1523" s="378"/>
      <c r="K1523" s="378"/>
      <c r="L1523" s="378"/>
      <c r="M1523" s="378"/>
      <c r="N1523" s="378"/>
      <c r="O1523" s="378"/>
      <c r="P1523" s="378"/>
      <c r="Q1523" s="378"/>
      <c r="R1523" s="378"/>
      <c r="S1523" s="377"/>
      <c r="T1523" s="378"/>
      <c r="U1523" s="378"/>
      <c r="V1523" s="378"/>
      <c r="W1523" s="378"/>
      <c r="X1523" s="378"/>
      <c r="Y1523" s="378"/>
      <c r="Z1523" s="378"/>
      <c r="AA1523" s="378"/>
      <c r="AB1523" s="378"/>
      <c r="AC1523" s="378"/>
      <c r="AD1523" s="378"/>
      <c r="AE1523" s="378"/>
      <c r="AF1523" s="378"/>
      <c r="AG1523" s="378"/>
      <c r="AH1523" s="378"/>
      <c r="AI1523" s="378"/>
      <c r="AJ1523" s="378"/>
      <c r="AK1523" s="378"/>
      <c r="AL1523" s="378"/>
    </row>
    <row r="1524" spans="2:38" s="9" customFormat="1">
      <c r="B1524" s="7"/>
      <c r="E1524" s="378"/>
      <c r="F1524" s="378"/>
      <c r="G1524" s="378"/>
      <c r="H1524" s="378"/>
      <c r="I1524" s="378"/>
      <c r="J1524" s="378"/>
      <c r="K1524" s="378"/>
      <c r="L1524" s="378"/>
      <c r="M1524" s="378"/>
      <c r="N1524" s="378"/>
      <c r="O1524" s="378"/>
      <c r="P1524" s="378"/>
      <c r="Q1524" s="378"/>
      <c r="R1524" s="378"/>
      <c r="S1524" s="377"/>
      <c r="T1524" s="378"/>
      <c r="U1524" s="378"/>
      <c r="V1524" s="378"/>
      <c r="W1524" s="378"/>
      <c r="X1524" s="378"/>
      <c r="Y1524" s="378"/>
      <c r="Z1524" s="378"/>
      <c r="AA1524" s="378"/>
      <c r="AB1524" s="378"/>
      <c r="AC1524" s="378"/>
      <c r="AD1524" s="378"/>
      <c r="AE1524" s="378"/>
      <c r="AF1524" s="378"/>
      <c r="AG1524" s="378"/>
      <c r="AH1524" s="378"/>
      <c r="AI1524" s="378"/>
      <c r="AJ1524" s="378"/>
      <c r="AK1524" s="378"/>
      <c r="AL1524" s="378"/>
    </row>
    <row r="1525" spans="2:38" s="9" customFormat="1">
      <c r="B1525" s="7"/>
      <c r="E1525" s="378"/>
      <c r="F1525" s="378"/>
      <c r="G1525" s="378"/>
      <c r="H1525" s="378"/>
      <c r="I1525" s="378"/>
      <c r="J1525" s="378"/>
      <c r="K1525" s="378"/>
      <c r="L1525" s="378"/>
      <c r="M1525" s="378"/>
      <c r="N1525" s="378"/>
      <c r="O1525" s="378"/>
      <c r="P1525" s="378"/>
      <c r="Q1525" s="378"/>
      <c r="R1525" s="378"/>
      <c r="S1525" s="377"/>
      <c r="T1525" s="378"/>
      <c r="U1525" s="378"/>
      <c r="V1525" s="378"/>
      <c r="W1525" s="378"/>
      <c r="X1525" s="378"/>
      <c r="Y1525" s="378"/>
      <c r="Z1525" s="378"/>
      <c r="AA1525" s="378"/>
      <c r="AB1525" s="378"/>
      <c r="AC1525" s="378"/>
      <c r="AD1525" s="378"/>
      <c r="AE1525" s="378"/>
      <c r="AF1525" s="378"/>
      <c r="AG1525" s="378"/>
      <c r="AH1525" s="378"/>
      <c r="AI1525" s="378"/>
      <c r="AJ1525" s="378"/>
      <c r="AK1525" s="378"/>
      <c r="AL1525" s="378"/>
    </row>
    <row r="1526" spans="2:38" s="9" customFormat="1">
      <c r="B1526" s="7"/>
      <c r="E1526" s="378"/>
      <c r="F1526" s="378"/>
      <c r="G1526" s="378"/>
      <c r="H1526" s="378"/>
      <c r="I1526" s="378"/>
      <c r="J1526" s="378"/>
      <c r="K1526" s="378"/>
      <c r="L1526" s="378"/>
      <c r="M1526" s="378"/>
      <c r="N1526" s="378"/>
      <c r="O1526" s="378"/>
      <c r="P1526" s="378"/>
      <c r="Q1526" s="378"/>
      <c r="R1526" s="378"/>
      <c r="S1526" s="377"/>
      <c r="T1526" s="378"/>
      <c r="U1526" s="378"/>
      <c r="V1526" s="378"/>
      <c r="W1526" s="378"/>
      <c r="X1526" s="378"/>
      <c r="Y1526" s="378"/>
      <c r="Z1526" s="378"/>
      <c r="AA1526" s="378"/>
      <c r="AB1526" s="378"/>
      <c r="AC1526" s="378"/>
      <c r="AD1526" s="378"/>
      <c r="AE1526" s="378"/>
      <c r="AF1526" s="378"/>
      <c r="AG1526" s="378"/>
      <c r="AH1526" s="378"/>
      <c r="AI1526" s="378"/>
      <c r="AJ1526" s="378"/>
      <c r="AK1526" s="378"/>
      <c r="AL1526" s="378"/>
    </row>
    <row r="1527" spans="2:38" s="9" customFormat="1">
      <c r="B1527" s="7"/>
      <c r="E1527" s="378"/>
      <c r="F1527" s="378"/>
      <c r="G1527" s="378"/>
      <c r="H1527" s="378"/>
      <c r="I1527" s="378"/>
      <c r="J1527" s="378"/>
      <c r="K1527" s="378"/>
      <c r="L1527" s="378"/>
      <c r="M1527" s="378"/>
      <c r="N1527" s="378"/>
      <c r="O1527" s="378"/>
      <c r="P1527" s="378"/>
      <c r="Q1527" s="378"/>
      <c r="R1527" s="378"/>
      <c r="S1527" s="377"/>
      <c r="T1527" s="378"/>
      <c r="U1527" s="378"/>
      <c r="V1527" s="378"/>
      <c r="W1527" s="378"/>
      <c r="X1527" s="378"/>
      <c r="Y1527" s="378"/>
      <c r="Z1527" s="378"/>
      <c r="AA1527" s="378"/>
      <c r="AB1527" s="378"/>
      <c r="AC1527" s="378"/>
      <c r="AD1527" s="378"/>
      <c r="AE1527" s="378"/>
      <c r="AF1527" s="378"/>
      <c r="AG1527" s="378"/>
      <c r="AH1527" s="378"/>
      <c r="AI1527" s="378"/>
      <c r="AJ1527" s="378"/>
      <c r="AK1527" s="378"/>
      <c r="AL1527" s="378"/>
    </row>
    <row r="1528" spans="2:38" s="9" customFormat="1">
      <c r="B1528" s="7"/>
      <c r="E1528" s="378"/>
      <c r="F1528" s="378"/>
      <c r="G1528" s="378"/>
      <c r="H1528" s="378"/>
      <c r="I1528" s="378"/>
      <c r="J1528" s="378"/>
      <c r="K1528" s="378"/>
      <c r="L1528" s="378"/>
      <c r="M1528" s="378"/>
      <c r="N1528" s="378"/>
      <c r="O1528" s="378"/>
      <c r="P1528" s="378"/>
      <c r="Q1528" s="378"/>
      <c r="R1528" s="378"/>
      <c r="S1528" s="377"/>
      <c r="T1528" s="378"/>
      <c r="U1528" s="378"/>
      <c r="V1528" s="378"/>
      <c r="W1528" s="378"/>
      <c r="X1528" s="378"/>
      <c r="Y1528" s="378"/>
      <c r="Z1528" s="378"/>
      <c r="AA1528" s="378"/>
      <c r="AB1528" s="378"/>
      <c r="AC1528" s="378"/>
      <c r="AD1528" s="378"/>
      <c r="AE1528" s="378"/>
      <c r="AF1528" s="378"/>
      <c r="AG1528" s="378"/>
      <c r="AH1528" s="378"/>
      <c r="AI1528" s="378"/>
      <c r="AJ1528" s="378"/>
      <c r="AK1528" s="378"/>
      <c r="AL1528" s="378"/>
    </row>
    <row r="1529" spans="2:38" s="9" customFormat="1">
      <c r="B1529" s="7"/>
      <c r="E1529" s="378"/>
      <c r="F1529" s="378"/>
      <c r="G1529" s="378"/>
      <c r="H1529" s="378"/>
      <c r="I1529" s="378"/>
      <c r="J1529" s="378"/>
      <c r="K1529" s="378"/>
      <c r="L1529" s="378"/>
      <c r="M1529" s="378"/>
      <c r="N1529" s="378"/>
      <c r="O1529" s="378"/>
      <c r="P1529" s="378"/>
      <c r="Q1529" s="378"/>
      <c r="R1529" s="378"/>
      <c r="S1529" s="377"/>
      <c r="T1529" s="378"/>
      <c r="U1529" s="378"/>
      <c r="V1529" s="378"/>
      <c r="W1529" s="378"/>
      <c r="X1529" s="378"/>
      <c r="Y1529" s="378"/>
      <c r="Z1529" s="378"/>
      <c r="AA1529" s="378"/>
      <c r="AB1529" s="378"/>
      <c r="AC1529" s="378"/>
      <c r="AD1529" s="378"/>
      <c r="AE1529" s="378"/>
      <c r="AF1529" s="378"/>
      <c r="AG1529" s="378"/>
      <c r="AH1529" s="378"/>
      <c r="AI1529" s="378"/>
      <c r="AJ1529" s="378"/>
      <c r="AK1529" s="378"/>
      <c r="AL1529" s="378"/>
    </row>
    <row r="1530" spans="2:38" s="9" customFormat="1">
      <c r="B1530" s="7"/>
      <c r="E1530" s="378"/>
      <c r="F1530" s="378"/>
      <c r="G1530" s="378"/>
      <c r="H1530" s="378"/>
      <c r="I1530" s="378"/>
      <c r="J1530" s="378"/>
      <c r="K1530" s="378"/>
      <c r="L1530" s="378"/>
      <c r="M1530" s="378"/>
      <c r="N1530" s="378"/>
      <c r="O1530" s="378"/>
      <c r="P1530" s="378"/>
      <c r="Q1530" s="378"/>
      <c r="R1530" s="378"/>
      <c r="S1530" s="377"/>
      <c r="T1530" s="378"/>
      <c r="U1530" s="378"/>
      <c r="V1530" s="378"/>
      <c r="W1530" s="378"/>
      <c r="X1530" s="378"/>
      <c r="Y1530" s="378"/>
      <c r="Z1530" s="378"/>
      <c r="AA1530" s="378"/>
      <c r="AB1530" s="378"/>
      <c r="AC1530" s="378"/>
      <c r="AD1530" s="378"/>
      <c r="AE1530" s="378"/>
      <c r="AF1530" s="378"/>
      <c r="AG1530" s="378"/>
      <c r="AH1530" s="378"/>
      <c r="AI1530" s="378"/>
      <c r="AJ1530" s="378"/>
      <c r="AK1530" s="378"/>
      <c r="AL1530" s="378"/>
    </row>
    <row r="1531" spans="2:38" s="9" customFormat="1">
      <c r="B1531" s="7"/>
      <c r="E1531" s="378"/>
      <c r="F1531" s="378"/>
      <c r="G1531" s="378"/>
      <c r="H1531" s="378"/>
      <c r="I1531" s="378"/>
      <c r="J1531" s="378"/>
      <c r="K1531" s="378"/>
      <c r="L1531" s="378"/>
      <c r="M1531" s="378"/>
      <c r="N1531" s="378"/>
      <c r="O1531" s="378"/>
      <c r="P1531" s="378"/>
      <c r="Q1531" s="378"/>
      <c r="R1531" s="378"/>
      <c r="S1531" s="377"/>
      <c r="T1531" s="378"/>
      <c r="U1531" s="378"/>
      <c r="V1531" s="378"/>
      <c r="W1531" s="378"/>
      <c r="X1531" s="378"/>
      <c r="Y1531" s="378"/>
      <c r="Z1531" s="378"/>
      <c r="AA1531" s="378"/>
      <c r="AB1531" s="378"/>
      <c r="AC1531" s="378"/>
      <c r="AD1531" s="378"/>
      <c r="AE1531" s="378"/>
      <c r="AF1531" s="378"/>
      <c r="AG1531" s="378"/>
      <c r="AH1531" s="378"/>
      <c r="AI1531" s="378"/>
      <c r="AJ1531" s="378"/>
      <c r="AK1531" s="378"/>
      <c r="AL1531" s="378"/>
    </row>
    <row r="1532" spans="2:38" s="9" customFormat="1">
      <c r="B1532" s="7"/>
      <c r="E1532" s="378"/>
      <c r="F1532" s="378"/>
      <c r="G1532" s="378"/>
      <c r="H1532" s="378"/>
      <c r="I1532" s="378"/>
      <c r="J1532" s="378"/>
      <c r="K1532" s="378"/>
      <c r="L1532" s="378"/>
      <c r="M1532" s="378"/>
      <c r="N1532" s="378"/>
      <c r="O1532" s="378"/>
      <c r="P1532" s="378"/>
      <c r="Q1532" s="378"/>
      <c r="R1532" s="378"/>
      <c r="S1532" s="377"/>
      <c r="T1532" s="378"/>
      <c r="U1532" s="378"/>
      <c r="V1532" s="378"/>
      <c r="W1532" s="378"/>
      <c r="X1532" s="378"/>
      <c r="Y1532" s="378"/>
      <c r="Z1532" s="378"/>
      <c r="AA1532" s="378"/>
      <c r="AB1532" s="378"/>
      <c r="AC1532" s="378"/>
      <c r="AD1532" s="378"/>
      <c r="AE1532" s="378"/>
      <c r="AF1532" s="378"/>
      <c r="AG1532" s="378"/>
      <c r="AH1532" s="378"/>
      <c r="AI1532" s="378"/>
      <c r="AJ1532" s="378"/>
      <c r="AK1532" s="378"/>
      <c r="AL1532" s="378"/>
    </row>
    <row r="1533" spans="2:38" s="9" customFormat="1">
      <c r="B1533" s="7"/>
      <c r="E1533" s="378"/>
      <c r="F1533" s="378"/>
      <c r="G1533" s="378"/>
      <c r="H1533" s="378"/>
      <c r="I1533" s="378"/>
      <c r="J1533" s="378"/>
      <c r="K1533" s="378"/>
      <c r="L1533" s="378"/>
      <c r="M1533" s="378"/>
      <c r="N1533" s="378"/>
      <c r="O1533" s="378"/>
      <c r="P1533" s="378"/>
      <c r="Q1533" s="378"/>
      <c r="R1533" s="378"/>
      <c r="S1533" s="377"/>
      <c r="T1533" s="378"/>
      <c r="U1533" s="378"/>
      <c r="V1533" s="378"/>
      <c r="W1533" s="378"/>
      <c r="X1533" s="378"/>
      <c r="Y1533" s="378"/>
      <c r="Z1533" s="378"/>
      <c r="AA1533" s="378"/>
      <c r="AB1533" s="378"/>
      <c r="AC1533" s="378"/>
      <c r="AD1533" s="378"/>
      <c r="AE1533" s="378"/>
      <c r="AF1533" s="378"/>
      <c r="AG1533" s="378"/>
      <c r="AH1533" s="378"/>
      <c r="AI1533" s="378"/>
      <c r="AJ1533" s="378"/>
      <c r="AK1533" s="378"/>
      <c r="AL1533" s="378"/>
    </row>
    <row r="1534" spans="2:38" s="9" customFormat="1">
      <c r="B1534" s="7"/>
      <c r="E1534" s="378"/>
      <c r="F1534" s="378"/>
      <c r="G1534" s="378"/>
      <c r="H1534" s="378"/>
      <c r="I1534" s="378"/>
      <c r="J1534" s="378"/>
      <c r="K1534" s="378"/>
      <c r="L1534" s="378"/>
      <c r="M1534" s="378"/>
      <c r="N1534" s="378"/>
      <c r="O1534" s="378"/>
      <c r="P1534" s="378"/>
      <c r="Q1534" s="378"/>
      <c r="R1534" s="378"/>
      <c r="S1534" s="377"/>
      <c r="T1534" s="378"/>
      <c r="U1534" s="378"/>
      <c r="V1534" s="378"/>
      <c r="W1534" s="378"/>
      <c r="X1534" s="378"/>
      <c r="Y1534" s="378"/>
      <c r="Z1534" s="378"/>
      <c r="AA1534" s="378"/>
      <c r="AB1534" s="378"/>
      <c r="AC1534" s="378"/>
      <c r="AD1534" s="378"/>
      <c r="AE1534" s="378"/>
      <c r="AF1534" s="378"/>
      <c r="AG1534" s="378"/>
      <c r="AH1534" s="378"/>
      <c r="AI1534" s="378"/>
      <c r="AJ1534" s="378"/>
      <c r="AK1534" s="378"/>
      <c r="AL1534" s="378"/>
    </row>
    <row r="1535" spans="2:38" s="9" customFormat="1">
      <c r="B1535" s="7"/>
      <c r="E1535" s="378"/>
      <c r="F1535" s="378"/>
      <c r="G1535" s="378"/>
      <c r="H1535" s="378"/>
      <c r="I1535" s="378"/>
      <c r="J1535" s="378"/>
      <c r="K1535" s="378"/>
      <c r="L1535" s="378"/>
      <c r="M1535" s="378"/>
      <c r="N1535" s="378"/>
      <c r="O1535" s="378"/>
      <c r="P1535" s="378"/>
      <c r="Q1535" s="378"/>
      <c r="R1535" s="378"/>
      <c r="S1535" s="377"/>
      <c r="T1535" s="378"/>
      <c r="U1535" s="378"/>
      <c r="V1535" s="378"/>
      <c r="W1535" s="378"/>
      <c r="X1535" s="378"/>
      <c r="Y1535" s="378"/>
      <c r="Z1535" s="378"/>
      <c r="AA1535" s="378"/>
      <c r="AB1535" s="378"/>
      <c r="AC1535" s="378"/>
      <c r="AD1535" s="378"/>
      <c r="AE1535" s="378"/>
      <c r="AF1535" s="378"/>
      <c r="AG1535" s="378"/>
      <c r="AH1535" s="378"/>
      <c r="AI1535" s="378"/>
      <c r="AJ1535" s="378"/>
      <c r="AK1535" s="378"/>
      <c r="AL1535" s="378"/>
    </row>
    <row r="1536" spans="2:38" s="9" customFormat="1">
      <c r="B1536" s="7"/>
      <c r="E1536" s="378"/>
      <c r="F1536" s="378"/>
      <c r="G1536" s="378"/>
      <c r="H1536" s="378"/>
      <c r="I1536" s="378"/>
      <c r="J1536" s="378"/>
      <c r="K1536" s="378"/>
      <c r="L1536" s="378"/>
      <c r="M1536" s="378"/>
      <c r="N1536" s="378"/>
      <c r="O1536" s="378"/>
      <c r="P1536" s="378"/>
      <c r="Q1536" s="378"/>
      <c r="R1536" s="378"/>
      <c r="S1536" s="377"/>
      <c r="T1536" s="378"/>
      <c r="U1536" s="378"/>
      <c r="V1536" s="378"/>
      <c r="W1536" s="378"/>
      <c r="X1536" s="378"/>
      <c r="Y1536" s="378"/>
      <c r="Z1536" s="378"/>
      <c r="AA1536" s="378"/>
      <c r="AB1536" s="378"/>
      <c r="AC1536" s="378"/>
      <c r="AD1536" s="378"/>
      <c r="AE1536" s="378"/>
      <c r="AF1536" s="378"/>
      <c r="AG1536" s="378"/>
      <c r="AH1536" s="378"/>
      <c r="AI1536" s="378"/>
      <c r="AJ1536" s="378"/>
      <c r="AK1536" s="378"/>
      <c r="AL1536" s="378"/>
    </row>
    <row r="1537" spans="2:38" s="9" customFormat="1">
      <c r="B1537" s="7"/>
      <c r="E1537" s="378"/>
      <c r="F1537" s="378"/>
      <c r="G1537" s="378"/>
      <c r="H1537" s="378"/>
      <c r="I1537" s="378"/>
      <c r="J1537" s="378"/>
      <c r="K1537" s="378"/>
      <c r="L1537" s="378"/>
      <c r="M1537" s="378"/>
      <c r="N1537" s="378"/>
      <c r="O1537" s="378"/>
      <c r="P1537" s="378"/>
      <c r="Q1537" s="378"/>
      <c r="R1537" s="378"/>
      <c r="S1537" s="377"/>
      <c r="T1537" s="378"/>
      <c r="U1537" s="378"/>
      <c r="V1537" s="378"/>
      <c r="W1537" s="378"/>
      <c r="X1537" s="378"/>
      <c r="Y1537" s="378"/>
      <c r="Z1537" s="378"/>
      <c r="AA1537" s="378"/>
      <c r="AB1537" s="378"/>
      <c r="AC1537" s="378"/>
      <c r="AD1537" s="378"/>
      <c r="AE1537" s="378"/>
      <c r="AF1537" s="378"/>
      <c r="AG1537" s="378"/>
      <c r="AH1537" s="378"/>
      <c r="AI1537" s="378"/>
      <c r="AJ1537" s="378"/>
      <c r="AK1537" s="378"/>
      <c r="AL1537" s="378"/>
    </row>
    <row r="1538" spans="2:38" s="9" customFormat="1">
      <c r="B1538" s="7"/>
      <c r="E1538" s="378"/>
      <c r="F1538" s="378"/>
      <c r="G1538" s="378"/>
      <c r="H1538" s="378"/>
      <c r="I1538" s="378"/>
      <c r="J1538" s="378"/>
      <c r="K1538" s="378"/>
      <c r="L1538" s="378"/>
      <c r="M1538" s="378"/>
      <c r="N1538" s="378"/>
      <c r="O1538" s="378"/>
      <c r="P1538" s="378"/>
      <c r="Q1538" s="378"/>
      <c r="R1538" s="378"/>
      <c r="S1538" s="377"/>
      <c r="T1538" s="378"/>
      <c r="U1538" s="378"/>
      <c r="V1538" s="378"/>
      <c r="W1538" s="378"/>
      <c r="X1538" s="378"/>
      <c r="Y1538" s="378"/>
      <c r="Z1538" s="378"/>
      <c r="AA1538" s="378"/>
      <c r="AB1538" s="378"/>
      <c r="AC1538" s="378"/>
      <c r="AD1538" s="378"/>
      <c r="AE1538" s="378"/>
      <c r="AF1538" s="378"/>
      <c r="AG1538" s="378"/>
      <c r="AH1538" s="378"/>
      <c r="AI1538" s="378"/>
      <c r="AJ1538" s="378"/>
      <c r="AK1538" s="378"/>
      <c r="AL1538" s="378"/>
    </row>
    <row r="1539" spans="2:38" s="9" customFormat="1">
      <c r="B1539" s="7"/>
      <c r="E1539" s="378"/>
      <c r="F1539" s="378"/>
      <c r="G1539" s="378"/>
      <c r="H1539" s="378"/>
      <c r="I1539" s="378"/>
      <c r="J1539" s="378"/>
      <c r="K1539" s="378"/>
      <c r="L1539" s="378"/>
      <c r="M1539" s="378"/>
      <c r="N1539" s="378"/>
      <c r="O1539" s="378"/>
      <c r="P1539" s="378"/>
      <c r="Q1539" s="378"/>
      <c r="R1539" s="378"/>
      <c r="S1539" s="377"/>
      <c r="T1539" s="378"/>
      <c r="U1539" s="378"/>
      <c r="V1539" s="378"/>
      <c r="W1539" s="378"/>
      <c r="X1539" s="378"/>
      <c r="Y1539" s="378"/>
      <c r="Z1539" s="378"/>
      <c r="AA1539" s="378"/>
      <c r="AB1539" s="378"/>
      <c r="AC1539" s="378"/>
      <c r="AD1539" s="378"/>
      <c r="AE1539" s="378"/>
      <c r="AF1539" s="378"/>
      <c r="AG1539" s="378"/>
      <c r="AH1539" s="378"/>
      <c r="AI1539" s="378"/>
      <c r="AJ1539" s="378"/>
      <c r="AK1539" s="378"/>
      <c r="AL1539" s="378"/>
    </row>
    <row r="1540" spans="2:38" s="9" customFormat="1">
      <c r="B1540" s="7"/>
      <c r="E1540" s="378"/>
      <c r="F1540" s="378"/>
      <c r="G1540" s="378"/>
      <c r="H1540" s="378"/>
      <c r="I1540" s="378"/>
      <c r="J1540" s="378"/>
      <c r="K1540" s="378"/>
      <c r="L1540" s="378"/>
      <c r="M1540" s="378"/>
      <c r="N1540" s="378"/>
      <c r="O1540" s="378"/>
      <c r="P1540" s="378"/>
      <c r="Q1540" s="378"/>
      <c r="R1540" s="378"/>
      <c r="S1540" s="377"/>
      <c r="T1540" s="378"/>
      <c r="U1540" s="378"/>
      <c r="V1540" s="378"/>
      <c r="W1540" s="378"/>
      <c r="X1540" s="378"/>
      <c r="Y1540" s="378"/>
      <c r="Z1540" s="378"/>
      <c r="AA1540" s="378"/>
      <c r="AB1540" s="378"/>
      <c r="AC1540" s="378"/>
      <c r="AD1540" s="378"/>
      <c r="AE1540" s="378"/>
      <c r="AF1540" s="378"/>
      <c r="AG1540" s="378"/>
      <c r="AH1540" s="378"/>
      <c r="AI1540" s="378"/>
      <c r="AJ1540" s="378"/>
      <c r="AK1540" s="378"/>
      <c r="AL1540" s="378"/>
    </row>
    <row r="1541" spans="2:38" s="9" customFormat="1">
      <c r="B1541" s="7"/>
      <c r="E1541" s="378"/>
      <c r="F1541" s="378"/>
      <c r="G1541" s="378"/>
      <c r="H1541" s="378"/>
      <c r="I1541" s="378"/>
      <c r="J1541" s="378"/>
      <c r="K1541" s="378"/>
      <c r="L1541" s="378"/>
      <c r="M1541" s="378"/>
      <c r="N1541" s="378"/>
      <c r="O1541" s="378"/>
      <c r="P1541" s="378"/>
      <c r="Q1541" s="378"/>
      <c r="R1541" s="378"/>
      <c r="S1541" s="377"/>
      <c r="T1541" s="378"/>
      <c r="U1541" s="378"/>
      <c r="V1541" s="378"/>
      <c r="W1541" s="378"/>
      <c r="X1541" s="378"/>
      <c r="Y1541" s="378"/>
      <c r="Z1541" s="378"/>
      <c r="AA1541" s="378"/>
      <c r="AB1541" s="378"/>
      <c r="AC1541" s="378"/>
      <c r="AD1541" s="378"/>
      <c r="AE1541" s="378"/>
      <c r="AF1541" s="378"/>
      <c r="AG1541" s="378"/>
      <c r="AH1541" s="378"/>
      <c r="AI1541" s="378"/>
      <c r="AJ1541" s="378"/>
      <c r="AK1541" s="378"/>
      <c r="AL1541" s="378"/>
    </row>
    <row r="1542" spans="2:38" s="9" customFormat="1">
      <c r="B1542" s="7"/>
      <c r="E1542" s="378"/>
      <c r="F1542" s="378"/>
      <c r="G1542" s="378"/>
      <c r="H1542" s="378"/>
      <c r="I1542" s="378"/>
      <c r="J1542" s="378"/>
      <c r="K1542" s="378"/>
      <c r="L1542" s="378"/>
      <c r="M1542" s="378"/>
      <c r="N1542" s="378"/>
      <c r="O1542" s="378"/>
      <c r="P1542" s="378"/>
      <c r="Q1542" s="378"/>
      <c r="R1542" s="378"/>
      <c r="S1542" s="377"/>
      <c r="T1542" s="378"/>
      <c r="U1542" s="378"/>
      <c r="V1542" s="378"/>
      <c r="W1542" s="378"/>
      <c r="X1542" s="378"/>
      <c r="Y1542" s="378"/>
      <c r="Z1542" s="378"/>
      <c r="AA1542" s="378"/>
      <c r="AB1542" s="378"/>
      <c r="AC1542" s="378"/>
      <c r="AD1542" s="378"/>
      <c r="AE1542" s="378"/>
      <c r="AF1542" s="378"/>
      <c r="AG1542" s="378"/>
      <c r="AH1542" s="378"/>
      <c r="AI1542" s="378"/>
      <c r="AJ1542" s="378"/>
      <c r="AK1542" s="378"/>
      <c r="AL1542" s="378"/>
    </row>
    <row r="1543" spans="2:38" s="9" customFormat="1">
      <c r="B1543" s="7"/>
      <c r="E1543" s="378"/>
      <c r="F1543" s="378"/>
      <c r="G1543" s="378"/>
      <c r="H1543" s="378"/>
      <c r="I1543" s="378"/>
      <c r="J1543" s="378"/>
      <c r="K1543" s="378"/>
      <c r="L1543" s="378"/>
      <c r="M1543" s="378"/>
      <c r="N1543" s="378"/>
      <c r="O1543" s="378"/>
      <c r="P1543" s="378"/>
      <c r="Q1543" s="378"/>
      <c r="R1543" s="378"/>
      <c r="S1543" s="377"/>
      <c r="T1543" s="378"/>
      <c r="U1543" s="378"/>
      <c r="V1543" s="378"/>
      <c r="W1543" s="378"/>
      <c r="X1543" s="378"/>
      <c r="Y1543" s="378"/>
      <c r="Z1543" s="378"/>
      <c r="AA1543" s="378"/>
      <c r="AB1543" s="378"/>
      <c r="AC1543" s="378"/>
      <c r="AD1543" s="378"/>
      <c r="AE1543" s="378"/>
      <c r="AF1543" s="378"/>
      <c r="AG1543" s="378"/>
      <c r="AH1543" s="378"/>
      <c r="AI1543" s="378"/>
      <c r="AJ1543" s="378"/>
      <c r="AK1543" s="378"/>
      <c r="AL1543" s="378"/>
    </row>
    <row r="1544" spans="2:38" s="9" customFormat="1">
      <c r="B1544" s="7"/>
      <c r="E1544" s="378"/>
      <c r="F1544" s="378"/>
      <c r="G1544" s="378"/>
      <c r="H1544" s="378"/>
      <c r="I1544" s="378"/>
      <c r="J1544" s="378"/>
      <c r="K1544" s="378"/>
      <c r="L1544" s="378"/>
      <c r="M1544" s="378"/>
      <c r="N1544" s="378"/>
      <c r="O1544" s="378"/>
      <c r="P1544" s="378"/>
      <c r="Q1544" s="378"/>
      <c r="R1544" s="378"/>
      <c r="S1544" s="377"/>
      <c r="T1544" s="378"/>
      <c r="U1544" s="378"/>
      <c r="V1544" s="378"/>
      <c r="W1544" s="378"/>
      <c r="X1544" s="378"/>
      <c r="Y1544" s="378"/>
      <c r="Z1544" s="378"/>
      <c r="AA1544" s="378"/>
      <c r="AB1544" s="378"/>
      <c r="AC1544" s="378"/>
      <c r="AD1544" s="378"/>
      <c r="AE1544" s="378"/>
      <c r="AF1544" s="378"/>
      <c r="AG1544" s="378"/>
      <c r="AH1544" s="378"/>
      <c r="AI1544" s="378"/>
      <c r="AJ1544" s="378"/>
      <c r="AK1544" s="378"/>
      <c r="AL1544" s="378"/>
    </row>
    <row r="1545" spans="2:38" s="9" customFormat="1">
      <c r="B1545" s="7"/>
      <c r="E1545" s="378"/>
      <c r="F1545" s="378"/>
      <c r="G1545" s="378"/>
      <c r="H1545" s="378"/>
      <c r="I1545" s="378"/>
      <c r="J1545" s="378"/>
      <c r="K1545" s="378"/>
      <c r="L1545" s="378"/>
      <c r="M1545" s="378"/>
      <c r="N1545" s="378"/>
      <c r="O1545" s="378"/>
      <c r="P1545" s="378"/>
      <c r="Q1545" s="378"/>
      <c r="R1545" s="378"/>
      <c r="S1545" s="377"/>
      <c r="T1545" s="378"/>
      <c r="U1545" s="378"/>
      <c r="V1545" s="378"/>
      <c r="W1545" s="378"/>
      <c r="X1545" s="378"/>
      <c r="Y1545" s="378"/>
      <c r="Z1545" s="378"/>
      <c r="AA1545" s="378"/>
      <c r="AB1545" s="378"/>
      <c r="AC1545" s="378"/>
      <c r="AD1545" s="378"/>
      <c r="AE1545" s="378"/>
      <c r="AF1545" s="378"/>
      <c r="AG1545" s="378"/>
      <c r="AH1545" s="378"/>
      <c r="AI1545" s="378"/>
      <c r="AJ1545" s="378"/>
      <c r="AK1545" s="378"/>
      <c r="AL1545" s="378"/>
    </row>
    <row r="1546" spans="2:38" s="9" customFormat="1">
      <c r="B1546" s="7"/>
      <c r="E1546" s="378"/>
      <c r="F1546" s="378"/>
      <c r="G1546" s="378"/>
      <c r="H1546" s="378"/>
      <c r="I1546" s="378"/>
      <c r="J1546" s="378"/>
      <c r="K1546" s="378"/>
      <c r="L1546" s="378"/>
      <c r="M1546" s="378"/>
      <c r="N1546" s="378"/>
      <c r="O1546" s="378"/>
      <c r="P1546" s="378"/>
      <c r="Q1546" s="378"/>
      <c r="R1546" s="378"/>
      <c r="S1546" s="377"/>
      <c r="T1546" s="378"/>
      <c r="U1546" s="378"/>
      <c r="V1546" s="378"/>
      <c r="W1546" s="378"/>
      <c r="X1546" s="378"/>
      <c r="Y1546" s="378"/>
      <c r="Z1546" s="378"/>
      <c r="AA1546" s="378"/>
      <c r="AB1546" s="378"/>
      <c r="AC1546" s="378"/>
      <c r="AD1546" s="378"/>
      <c r="AE1546" s="378"/>
      <c r="AF1546" s="378"/>
      <c r="AG1546" s="378"/>
      <c r="AH1546" s="378"/>
      <c r="AI1546" s="378"/>
      <c r="AJ1546" s="378"/>
      <c r="AK1546" s="378"/>
      <c r="AL1546" s="378"/>
    </row>
    <row r="1547" spans="2:38" s="9" customFormat="1">
      <c r="B1547" s="7"/>
      <c r="E1547" s="378"/>
      <c r="F1547" s="378"/>
      <c r="G1547" s="378"/>
      <c r="H1547" s="378"/>
      <c r="I1547" s="378"/>
      <c r="J1547" s="378"/>
      <c r="K1547" s="378"/>
      <c r="L1547" s="378"/>
      <c r="M1547" s="378"/>
      <c r="N1547" s="378"/>
      <c r="O1547" s="378"/>
      <c r="P1547" s="378"/>
      <c r="Q1547" s="378"/>
      <c r="R1547" s="378"/>
      <c r="S1547" s="377"/>
      <c r="T1547" s="378"/>
      <c r="U1547" s="378"/>
      <c r="V1547" s="378"/>
      <c r="W1547" s="378"/>
      <c r="X1547" s="378"/>
      <c r="Y1547" s="378"/>
      <c r="Z1547" s="378"/>
      <c r="AA1547" s="378"/>
      <c r="AB1547" s="378"/>
      <c r="AC1547" s="378"/>
      <c r="AD1547" s="378"/>
      <c r="AE1547" s="378"/>
      <c r="AF1547" s="378"/>
      <c r="AG1547" s="378"/>
      <c r="AH1547" s="378"/>
      <c r="AI1547" s="378"/>
      <c r="AJ1547" s="378"/>
      <c r="AK1547" s="378"/>
      <c r="AL1547" s="378"/>
    </row>
    <row r="1548" spans="2:38" s="9" customFormat="1">
      <c r="B1548" s="7"/>
      <c r="E1548" s="378"/>
      <c r="F1548" s="378"/>
      <c r="G1548" s="378"/>
      <c r="H1548" s="378"/>
      <c r="I1548" s="378"/>
      <c r="J1548" s="378"/>
      <c r="K1548" s="378"/>
      <c r="L1548" s="378"/>
      <c r="M1548" s="378"/>
      <c r="N1548" s="378"/>
      <c r="O1548" s="378"/>
      <c r="P1548" s="378"/>
      <c r="Q1548" s="378"/>
      <c r="R1548" s="378"/>
      <c r="S1548" s="377"/>
      <c r="T1548" s="378"/>
      <c r="U1548" s="378"/>
      <c r="V1548" s="378"/>
      <c r="W1548" s="378"/>
      <c r="X1548" s="378"/>
      <c r="Y1548" s="378"/>
      <c r="Z1548" s="378"/>
      <c r="AA1548" s="378"/>
      <c r="AB1548" s="378"/>
      <c r="AC1548" s="378"/>
      <c r="AD1548" s="378"/>
      <c r="AE1548" s="378"/>
      <c r="AF1548" s="378"/>
      <c r="AG1548" s="378"/>
      <c r="AH1548" s="378"/>
      <c r="AI1548" s="378"/>
      <c r="AJ1548" s="378"/>
      <c r="AK1548" s="378"/>
      <c r="AL1548" s="378"/>
    </row>
    <row r="1549" spans="2:38" s="9" customFormat="1">
      <c r="B1549" s="7"/>
      <c r="E1549" s="378"/>
      <c r="F1549" s="378"/>
      <c r="G1549" s="378"/>
      <c r="H1549" s="378"/>
      <c r="I1549" s="378"/>
      <c r="J1549" s="378"/>
      <c r="K1549" s="378"/>
      <c r="L1549" s="378"/>
      <c r="M1549" s="378"/>
      <c r="N1549" s="378"/>
      <c r="O1549" s="378"/>
      <c r="P1549" s="378"/>
      <c r="Q1549" s="378"/>
      <c r="R1549" s="378"/>
      <c r="S1549" s="377"/>
      <c r="T1549" s="378"/>
      <c r="U1549" s="378"/>
      <c r="V1549" s="378"/>
      <c r="W1549" s="378"/>
      <c r="X1549" s="378"/>
      <c r="Y1549" s="378"/>
      <c r="Z1549" s="378"/>
      <c r="AA1549" s="378"/>
      <c r="AB1549" s="378"/>
      <c r="AC1549" s="378"/>
      <c r="AD1549" s="378"/>
      <c r="AE1549" s="378"/>
      <c r="AF1549" s="378"/>
      <c r="AG1549" s="378"/>
      <c r="AH1549" s="378"/>
      <c r="AI1549" s="378"/>
      <c r="AJ1549" s="378"/>
      <c r="AK1549" s="378"/>
      <c r="AL1549" s="378"/>
    </row>
    <row r="1550" spans="2:38" s="9" customFormat="1">
      <c r="B1550" s="7"/>
      <c r="E1550" s="378"/>
      <c r="F1550" s="378"/>
      <c r="G1550" s="378"/>
      <c r="H1550" s="378"/>
      <c r="I1550" s="378"/>
      <c r="J1550" s="378"/>
      <c r="K1550" s="378"/>
      <c r="L1550" s="378"/>
      <c r="M1550" s="378"/>
      <c r="N1550" s="378"/>
      <c r="O1550" s="378"/>
      <c r="P1550" s="378"/>
      <c r="Q1550" s="378"/>
      <c r="R1550" s="378"/>
      <c r="S1550" s="377"/>
      <c r="T1550" s="378"/>
      <c r="U1550" s="378"/>
      <c r="V1550" s="378"/>
      <c r="W1550" s="378"/>
      <c r="X1550" s="378"/>
      <c r="Y1550" s="378"/>
      <c r="Z1550" s="378"/>
      <c r="AA1550" s="378"/>
      <c r="AB1550" s="378"/>
      <c r="AC1550" s="378"/>
      <c r="AD1550" s="378"/>
      <c r="AE1550" s="378"/>
      <c r="AF1550" s="378"/>
      <c r="AG1550" s="378"/>
      <c r="AH1550" s="378"/>
      <c r="AI1550" s="378"/>
      <c r="AJ1550" s="378"/>
      <c r="AK1550" s="378"/>
      <c r="AL1550" s="378"/>
    </row>
    <row r="1551" spans="2:38" s="9" customFormat="1">
      <c r="B1551" s="7"/>
      <c r="E1551" s="378"/>
      <c r="F1551" s="378"/>
      <c r="G1551" s="378"/>
      <c r="H1551" s="378"/>
      <c r="I1551" s="378"/>
      <c r="J1551" s="378"/>
      <c r="K1551" s="378"/>
      <c r="L1551" s="378"/>
      <c r="M1551" s="378"/>
      <c r="N1551" s="378"/>
      <c r="O1551" s="378"/>
      <c r="P1551" s="378"/>
      <c r="Q1551" s="378"/>
      <c r="R1551" s="378"/>
      <c r="S1551" s="377"/>
      <c r="T1551" s="378"/>
      <c r="U1551" s="378"/>
      <c r="V1551" s="378"/>
      <c r="W1551" s="378"/>
      <c r="X1551" s="378"/>
      <c r="Y1551" s="378"/>
      <c r="Z1551" s="378"/>
      <c r="AA1551" s="378"/>
      <c r="AB1551" s="378"/>
      <c r="AC1551" s="378"/>
      <c r="AD1551" s="378"/>
      <c r="AE1551" s="378"/>
      <c r="AF1551" s="378"/>
      <c r="AG1551" s="378"/>
      <c r="AH1551" s="378"/>
      <c r="AI1551" s="378"/>
      <c r="AJ1551" s="378"/>
      <c r="AK1551" s="378"/>
      <c r="AL1551" s="378"/>
    </row>
    <row r="1552" spans="2:38" s="9" customFormat="1">
      <c r="B1552" s="7"/>
      <c r="E1552" s="378"/>
      <c r="F1552" s="378"/>
      <c r="G1552" s="378"/>
      <c r="H1552" s="378"/>
      <c r="I1552" s="378"/>
      <c r="J1552" s="378"/>
      <c r="K1552" s="378"/>
      <c r="L1552" s="378"/>
      <c r="M1552" s="378"/>
      <c r="N1552" s="378"/>
      <c r="O1552" s="378"/>
      <c r="P1552" s="378"/>
      <c r="Q1552" s="378"/>
      <c r="R1552" s="378"/>
      <c r="S1552" s="377"/>
      <c r="T1552" s="378"/>
      <c r="U1552" s="378"/>
      <c r="V1552" s="378"/>
      <c r="W1552" s="378"/>
      <c r="X1552" s="378"/>
      <c r="Y1552" s="378"/>
      <c r="Z1552" s="378"/>
      <c r="AA1552" s="378"/>
      <c r="AB1552" s="378"/>
      <c r="AC1552" s="378"/>
      <c r="AD1552" s="378"/>
      <c r="AE1552" s="378"/>
      <c r="AF1552" s="378"/>
      <c r="AG1552" s="378"/>
      <c r="AH1552" s="378"/>
      <c r="AI1552" s="378"/>
      <c r="AJ1552" s="378"/>
      <c r="AK1552" s="378"/>
      <c r="AL1552" s="378"/>
    </row>
    <row r="1553" spans="2:38" s="9" customFormat="1">
      <c r="B1553" s="7"/>
      <c r="E1553" s="378"/>
      <c r="F1553" s="378"/>
      <c r="G1553" s="378"/>
      <c r="H1553" s="378"/>
      <c r="I1553" s="378"/>
      <c r="J1553" s="378"/>
      <c r="K1553" s="378"/>
      <c r="L1553" s="378"/>
      <c r="M1553" s="378"/>
      <c r="N1553" s="378"/>
      <c r="O1553" s="378"/>
      <c r="P1553" s="378"/>
      <c r="Q1553" s="378"/>
      <c r="R1553" s="378"/>
      <c r="S1553" s="377"/>
      <c r="T1553" s="378"/>
      <c r="U1553" s="378"/>
      <c r="V1553" s="378"/>
      <c r="W1553" s="378"/>
      <c r="X1553" s="378"/>
      <c r="Y1553" s="378"/>
      <c r="Z1553" s="378"/>
      <c r="AA1553" s="378"/>
      <c r="AB1553" s="378"/>
      <c r="AC1553" s="378"/>
      <c r="AD1553" s="378"/>
      <c r="AE1553" s="378"/>
      <c r="AF1553" s="378"/>
      <c r="AG1553" s="378"/>
      <c r="AH1553" s="378"/>
      <c r="AI1553" s="378"/>
      <c r="AJ1553" s="378"/>
      <c r="AK1553" s="378"/>
      <c r="AL1553" s="378"/>
    </row>
    <row r="1554" spans="2:38" s="9" customFormat="1">
      <c r="B1554" s="7"/>
      <c r="E1554" s="378"/>
      <c r="F1554" s="378"/>
      <c r="G1554" s="378"/>
      <c r="H1554" s="378"/>
      <c r="I1554" s="378"/>
      <c r="J1554" s="378"/>
      <c r="K1554" s="378"/>
      <c r="L1554" s="378"/>
      <c r="M1554" s="378"/>
      <c r="N1554" s="378"/>
      <c r="O1554" s="378"/>
      <c r="P1554" s="378"/>
      <c r="Q1554" s="378"/>
      <c r="R1554" s="378"/>
      <c r="S1554" s="377"/>
      <c r="T1554" s="378"/>
      <c r="U1554" s="378"/>
      <c r="V1554" s="378"/>
      <c r="W1554" s="378"/>
      <c r="X1554" s="378"/>
      <c r="Y1554" s="378"/>
      <c r="Z1554" s="378"/>
      <c r="AA1554" s="378"/>
      <c r="AB1554" s="378"/>
      <c r="AC1554" s="378"/>
      <c r="AD1554" s="378"/>
      <c r="AE1554" s="378"/>
      <c r="AF1554" s="378"/>
      <c r="AG1554" s="378"/>
      <c r="AH1554" s="378"/>
      <c r="AI1554" s="378"/>
      <c r="AJ1554" s="378"/>
      <c r="AK1554" s="378"/>
      <c r="AL1554" s="378"/>
    </row>
    <row r="1555" spans="2:38" s="9" customFormat="1">
      <c r="B1555" s="7"/>
      <c r="E1555" s="378"/>
      <c r="F1555" s="378"/>
      <c r="G1555" s="378"/>
      <c r="H1555" s="378"/>
      <c r="I1555" s="378"/>
      <c r="J1555" s="378"/>
      <c r="K1555" s="378"/>
      <c r="L1555" s="378"/>
      <c r="M1555" s="378"/>
      <c r="N1555" s="378"/>
      <c r="O1555" s="378"/>
      <c r="P1555" s="378"/>
      <c r="Q1555" s="378"/>
      <c r="R1555" s="378"/>
      <c r="S1555" s="377"/>
      <c r="T1555" s="378"/>
      <c r="U1555" s="378"/>
      <c r="V1555" s="378"/>
      <c r="W1555" s="378"/>
      <c r="X1555" s="378"/>
      <c r="Y1555" s="378"/>
      <c r="Z1555" s="378"/>
      <c r="AA1555" s="378"/>
      <c r="AB1555" s="378"/>
      <c r="AC1555" s="378"/>
      <c r="AD1555" s="378"/>
      <c r="AE1555" s="378"/>
      <c r="AF1555" s="378"/>
      <c r="AG1555" s="378"/>
      <c r="AH1555" s="378"/>
      <c r="AI1555" s="378"/>
      <c r="AJ1555" s="378"/>
      <c r="AK1555" s="378"/>
      <c r="AL1555" s="378"/>
    </row>
    <row r="1556" spans="2:38" s="9" customFormat="1">
      <c r="B1556" s="7"/>
      <c r="E1556" s="378"/>
      <c r="F1556" s="378"/>
      <c r="G1556" s="378"/>
      <c r="H1556" s="378"/>
      <c r="I1556" s="378"/>
      <c r="J1556" s="378"/>
      <c r="K1556" s="378"/>
      <c r="L1556" s="378"/>
      <c r="M1556" s="378"/>
      <c r="N1556" s="378"/>
      <c r="O1556" s="378"/>
      <c r="P1556" s="378"/>
      <c r="Q1556" s="378"/>
      <c r="R1556" s="378"/>
      <c r="S1556" s="377"/>
      <c r="T1556" s="378"/>
      <c r="U1556" s="378"/>
      <c r="V1556" s="378"/>
      <c r="W1556" s="378"/>
      <c r="X1556" s="378"/>
      <c r="Y1556" s="378"/>
      <c r="Z1556" s="378"/>
      <c r="AA1556" s="378"/>
      <c r="AB1556" s="378"/>
      <c r="AC1556" s="378"/>
      <c r="AD1556" s="378"/>
      <c r="AE1556" s="378"/>
      <c r="AF1556" s="378"/>
      <c r="AG1556" s="378"/>
      <c r="AH1556" s="378"/>
      <c r="AI1556" s="378"/>
      <c r="AJ1556" s="378"/>
      <c r="AK1556" s="378"/>
      <c r="AL1556" s="378"/>
    </row>
    <row r="1557" spans="2:38" s="9" customFormat="1">
      <c r="B1557" s="7"/>
      <c r="E1557" s="378"/>
      <c r="F1557" s="378"/>
      <c r="G1557" s="378"/>
      <c r="H1557" s="378"/>
      <c r="I1557" s="378"/>
      <c r="J1557" s="378"/>
      <c r="K1557" s="378"/>
      <c r="L1557" s="378"/>
      <c r="M1557" s="378"/>
      <c r="N1557" s="378"/>
      <c r="O1557" s="378"/>
      <c r="P1557" s="378"/>
      <c r="Q1557" s="378"/>
      <c r="R1557" s="378"/>
      <c r="S1557" s="377"/>
      <c r="T1557" s="378"/>
      <c r="U1557" s="378"/>
      <c r="V1557" s="378"/>
      <c r="W1557" s="378"/>
      <c r="X1557" s="378"/>
      <c r="Y1557" s="378"/>
      <c r="Z1557" s="378"/>
      <c r="AA1557" s="378"/>
      <c r="AB1557" s="378"/>
      <c r="AC1557" s="378"/>
      <c r="AD1557" s="378"/>
      <c r="AE1557" s="378"/>
      <c r="AF1557" s="378"/>
      <c r="AG1557" s="378"/>
      <c r="AH1557" s="378"/>
      <c r="AI1557" s="378"/>
      <c r="AJ1557" s="378"/>
      <c r="AK1557" s="378"/>
      <c r="AL1557" s="378"/>
    </row>
    <row r="1558" spans="2:38" s="9" customFormat="1">
      <c r="B1558" s="7"/>
      <c r="E1558" s="378"/>
      <c r="F1558" s="378"/>
      <c r="G1558" s="378"/>
      <c r="H1558" s="378"/>
      <c r="I1558" s="378"/>
      <c r="J1558" s="378"/>
      <c r="K1558" s="378"/>
      <c r="L1558" s="378"/>
      <c r="M1558" s="378"/>
      <c r="N1558" s="378"/>
      <c r="O1558" s="378"/>
      <c r="P1558" s="378"/>
      <c r="Q1558" s="378"/>
      <c r="R1558" s="378"/>
      <c r="S1558" s="377"/>
      <c r="T1558" s="378"/>
      <c r="U1558" s="378"/>
      <c r="V1558" s="378"/>
      <c r="W1558" s="378"/>
      <c r="X1558" s="378"/>
      <c r="Y1558" s="378"/>
      <c r="Z1558" s="378"/>
      <c r="AA1558" s="378"/>
      <c r="AB1558" s="378"/>
      <c r="AC1558" s="378"/>
      <c r="AD1558" s="378"/>
      <c r="AE1558" s="378"/>
      <c r="AF1558" s="378"/>
      <c r="AG1558" s="378"/>
      <c r="AH1558" s="378"/>
      <c r="AI1558" s="378"/>
      <c r="AJ1558" s="378"/>
      <c r="AK1558" s="378"/>
      <c r="AL1558" s="378"/>
    </row>
    <row r="1559" spans="2:38" s="9" customFormat="1">
      <c r="B1559" s="7"/>
      <c r="E1559" s="378"/>
      <c r="F1559" s="378"/>
      <c r="G1559" s="378"/>
      <c r="H1559" s="378"/>
      <c r="I1559" s="378"/>
      <c r="J1559" s="378"/>
      <c r="K1559" s="378"/>
      <c r="L1559" s="378"/>
      <c r="M1559" s="378"/>
      <c r="N1559" s="378"/>
      <c r="O1559" s="378"/>
      <c r="P1559" s="378"/>
      <c r="Q1559" s="378"/>
      <c r="R1559" s="378"/>
      <c r="S1559" s="377"/>
      <c r="T1559" s="378"/>
      <c r="U1559" s="378"/>
      <c r="V1559" s="378"/>
      <c r="W1559" s="378"/>
      <c r="X1559" s="378"/>
      <c r="Y1559" s="378"/>
      <c r="Z1559" s="378"/>
      <c r="AA1559" s="378"/>
      <c r="AB1559" s="378"/>
      <c r="AC1559" s="378"/>
      <c r="AD1559" s="378"/>
      <c r="AE1559" s="378"/>
      <c r="AF1559" s="378"/>
      <c r="AG1559" s="378"/>
      <c r="AH1559" s="378"/>
      <c r="AI1559" s="378"/>
      <c r="AJ1559" s="378"/>
      <c r="AK1559" s="378"/>
      <c r="AL1559" s="378"/>
    </row>
    <row r="1560" spans="2:38" s="9" customFormat="1">
      <c r="B1560" s="7"/>
      <c r="E1560" s="378"/>
      <c r="F1560" s="378"/>
      <c r="G1560" s="378"/>
      <c r="H1560" s="378"/>
      <c r="I1560" s="378"/>
      <c r="J1560" s="378"/>
      <c r="K1560" s="378"/>
      <c r="L1560" s="378"/>
      <c r="M1560" s="378"/>
      <c r="N1560" s="378"/>
      <c r="O1560" s="378"/>
      <c r="P1560" s="378"/>
      <c r="Q1560" s="378"/>
      <c r="R1560" s="378"/>
      <c r="S1560" s="377"/>
      <c r="T1560" s="378"/>
      <c r="U1560" s="378"/>
      <c r="V1560" s="378"/>
      <c r="W1560" s="378"/>
      <c r="X1560" s="378"/>
      <c r="Y1560" s="378"/>
      <c r="Z1560" s="378"/>
      <c r="AA1560" s="378"/>
      <c r="AB1560" s="378"/>
      <c r="AC1560" s="378"/>
      <c r="AD1560" s="378"/>
      <c r="AE1560" s="378"/>
      <c r="AF1560" s="378"/>
      <c r="AG1560" s="378"/>
      <c r="AH1560" s="378"/>
      <c r="AI1560" s="378"/>
      <c r="AJ1560" s="378"/>
      <c r="AK1560" s="378"/>
      <c r="AL1560" s="378"/>
    </row>
    <row r="1561" spans="2:38" s="9" customFormat="1">
      <c r="B1561" s="7"/>
      <c r="E1561" s="378"/>
      <c r="F1561" s="378"/>
      <c r="G1561" s="378"/>
      <c r="H1561" s="378"/>
      <c r="I1561" s="378"/>
      <c r="J1561" s="378"/>
      <c r="K1561" s="378"/>
      <c r="L1561" s="378"/>
      <c r="M1561" s="378"/>
      <c r="N1561" s="378"/>
      <c r="O1561" s="378"/>
      <c r="P1561" s="378"/>
      <c r="Q1561" s="378"/>
      <c r="R1561" s="378"/>
      <c r="S1561" s="377"/>
      <c r="T1561" s="378"/>
      <c r="U1561" s="378"/>
      <c r="V1561" s="378"/>
      <c r="W1561" s="378"/>
      <c r="X1561" s="378"/>
      <c r="Y1561" s="378"/>
      <c r="Z1561" s="378"/>
      <c r="AA1561" s="378"/>
      <c r="AB1561" s="378"/>
      <c r="AC1561" s="378"/>
      <c r="AD1561" s="378"/>
      <c r="AE1561" s="378"/>
      <c r="AF1561" s="378"/>
      <c r="AG1561" s="378"/>
      <c r="AH1561" s="378"/>
      <c r="AI1561" s="378"/>
      <c r="AJ1561" s="378"/>
      <c r="AK1561" s="378"/>
      <c r="AL1561" s="378"/>
    </row>
    <row r="1562" spans="2:38" s="9" customFormat="1">
      <c r="B1562" s="7"/>
      <c r="E1562" s="378"/>
      <c r="F1562" s="378"/>
      <c r="G1562" s="378"/>
      <c r="H1562" s="378"/>
      <c r="I1562" s="378"/>
      <c r="J1562" s="378"/>
      <c r="K1562" s="378"/>
      <c r="L1562" s="378"/>
      <c r="M1562" s="378"/>
      <c r="N1562" s="378"/>
      <c r="O1562" s="378"/>
      <c r="P1562" s="378"/>
      <c r="Q1562" s="378"/>
      <c r="R1562" s="378"/>
      <c r="S1562" s="377"/>
      <c r="T1562" s="378"/>
      <c r="U1562" s="378"/>
      <c r="V1562" s="378"/>
      <c r="W1562" s="378"/>
      <c r="X1562" s="378"/>
      <c r="Y1562" s="378"/>
      <c r="Z1562" s="378"/>
      <c r="AA1562" s="378"/>
      <c r="AB1562" s="378"/>
      <c r="AC1562" s="378"/>
      <c r="AD1562" s="378"/>
      <c r="AE1562" s="378"/>
      <c r="AF1562" s="378"/>
      <c r="AG1562" s="378"/>
      <c r="AH1562" s="378"/>
      <c r="AI1562" s="378"/>
      <c r="AJ1562" s="378"/>
      <c r="AK1562" s="378"/>
      <c r="AL1562" s="378"/>
    </row>
    <row r="1563" spans="2:38" s="9" customFormat="1">
      <c r="B1563" s="7"/>
      <c r="E1563" s="378"/>
      <c r="F1563" s="378"/>
      <c r="G1563" s="378"/>
      <c r="H1563" s="378"/>
      <c r="I1563" s="378"/>
      <c r="J1563" s="378"/>
      <c r="K1563" s="378"/>
      <c r="L1563" s="378"/>
      <c r="M1563" s="378"/>
      <c r="N1563" s="378"/>
      <c r="O1563" s="378"/>
      <c r="P1563" s="378"/>
      <c r="Q1563" s="378"/>
      <c r="R1563" s="378"/>
      <c r="S1563" s="377"/>
      <c r="T1563" s="378"/>
      <c r="U1563" s="378"/>
      <c r="V1563" s="378"/>
      <c r="W1563" s="378"/>
      <c r="X1563" s="378"/>
      <c r="Y1563" s="378"/>
      <c r="Z1563" s="378"/>
      <c r="AA1563" s="378"/>
      <c r="AB1563" s="378"/>
      <c r="AC1563" s="378"/>
      <c r="AD1563" s="378"/>
      <c r="AE1563" s="378"/>
      <c r="AF1563" s="378"/>
      <c r="AG1563" s="378"/>
      <c r="AH1563" s="378"/>
      <c r="AI1563" s="378"/>
      <c r="AJ1563" s="378"/>
      <c r="AK1563" s="378"/>
      <c r="AL1563" s="378"/>
    </row>
    <row r="1564" spans="2:38" s="9" customFormat="1">
      <c r="B1564" s="7"/>
      <c r="E1564" s="378"/>
      <c r="F1564" s="378"/>
      <c r="G1564" s="378"/>
      <c r="H1564" s="378"/>
      <c r="I1564" s="378"/>
      <c r="J1564" s="378"/>
      <c r="K1564" s="378"/>
      <c r="L1564" s="378"/>
      <c r="M1564" s="378"/>
      <c r="N1564" s="378"/>
      <c r="O1564" s="378"/>
      <c r="P1564" s="378"/>
      <c r="Q1564" s="378"/>
      <c r="R1564" s="378"/>
      <c r="S1564" s="377"/>
      <c r="T1564" s="378"/>
      <c r="U1564" s="378"/>
      <c r="V1564" s="378"/>
      <c r="W1564" s="378"/>
      <c r="X1564" s="378"/>
      <c r="Y1564" s="378"/>
      <c r="Z1564" s="378"/>
      <c r="AA1564" s="378"/>
      <c r="AB1564" s="378"/>
      <c r="AC1564" s="378"/>
      <c r="AD1564" s="378"/>
      <c r="AE1564" s="378"/>
      <c r="AF1564" s="378"/>
      <c r="AG1564" s="378"/>
      <c r="AH1564" s="378"/>
      <c r="AI1564" s="378"/>
      <c r="AJ1564" s="378"/>
      <c r="AK1564" s="378"/>
      <c r="AL1564" s="378"/>
    </row>
    <row r="1565" spans="2:38" s="9" customFormat="1">
      <c r="B1565" s="7"/>
      <c r="E1565" s="378"/>
      <c r="F1565" s="378"/>
      <c r="G1565" s="378"/>
      <c r="H1565" s="378"/>
      <c r="I1565" s="378"/>
      <c r="J1565" s="378"/>
      <c r="K1565" s="378"/>
      <c r="L1565" s="378"/>
      <c r="M1565" s="378"/>
      <c r="N1565" s="378"/>
      <c r="O1565" s="378"/>
      <c r="P1565" s="378"/>
      <c r="Q1565" s="378"/>
      <c r="R1565" s="378"/>
      <c r="S1565" s="377"/>
      <c r="T1565" s="378"/>
      <c r="U1565" s="378"/>
      <c r="V1565" s="378"/>
      <c r="W1565" s="378"/>
      <c r="X1565" s="378"/>
      <c r="Y1565" s="378"/>
      <c r="Z1565" s="378"/>
      <c r="AA1565" s="378"/>
      <c r="AB1565" s="378"/>
      <c r="AC1565" s="378"/>
      <c r="AD1565" s="378"/>
      <c r="AE1565" s="378"/>
      <c r="AF1565" s="378"/>
      <c r="AG1565" s="378"/>
      <c r="AH1565" s="378"/>
      <c r="AI1565" s="378"/>
      <c r="AJ1565" s="378"/>
      <c r="AK1565" s="378"/>
      <c r="AL1565" s="378"/>
    </row>
    <row r="1566" spans="2:38" s="9" customFormat="1">
      <c r="B1566" s="7"/>
      <c r="E1566" s="378"/>
      <c r="F1566" s="378"/>
      <c r="G1566" s="378"/>
      <c r="H1566" s="378"/>
      <c r="I1566" s="378"/>
      <c r="J1566" s="378"/>
      <c r="K1566" s="378"/>
      <c r="L1566" s="378"/>
      <c r="M1566" s="378"/>
      <c r="N1566" s="378"/>
      <c r="O1566" s="378"/>
      <c r="P1566" s="378"/>
      <c r="Q1566" s="378"/>
      <c r="R1566" s="378"/>
      <c r="S1566" s="377"/>
      <c r="T1566" s="378"/>
      <c r="U1566" s="378"/>
      <c r="V1566" s="378"/>
      <c r="W1566" s="378"/>
      <c r="X1566" s="378"/>
      <c r="Y1566" s="378"/>
      <c r="Z1566" s="378"/>
      <c r="AA1566" s="378"/>
      <c r="AB1566" s="378"/>
      <c r="AC1566" s="378"/>
      <c r="AD1566" s="378"/>
      <c r="AE1566" s="378"/>
      <c r="AF1566" s="378"/>
      <c r="AG1566" s="378"/>
      <c r="AH1566" s="378"/>
      <c r="AI1566" s="378"/>
      <c r="AJ1566" s="378"/>
      <c r="AK1566" s="378"/>
      <c r="AL1566" s="378"/>
    </row>
    <row r="1567" spans="2:38" s="9" customFormat="1">
      <c r="B1567" s="7"/>
      <c r="E1567" s="378"/>
      <c r="F1567" s="378"/>
      <c r="G1567" s="378"/>
      <c r="H1567" s="378"/>
      <c r="I1567" s="378"/>
      <c r="J1567" s="378"/>
      <c r="K1567" s="378"/>
      <c r="L1567" s="378"/>
      <c r="M1567" s="378"/>
      <c r="N1567" s="378"/>
      <c r="O1567" s="378"/>
      <c r="P1567" s="378"/>
      <c r="Q1567" s="378"/>
      <c r="R1567" s="378"/>
      <c r="S1567" s="377"/>
      <c r="T1567" s="378"/>
      <c r="U1567" s="378"/>
      <c r="V1567" s="378"/>
      <c r="W1567" s="378"/>
      <c r="X1567" s="378"/>
      <c r="Y1567" s="378"/>
      <c r="Z1567" s="378"/>
      <c r="AA1567" s="378"/>
      <c r="AB1567" s="378"/>
      <c r="AC1567" s="378"/>
      <c r="AD1567" s="378"/>
      <c r="AE1567" s="378"/>
      <c r="AF1567" s="378"/>
      <c r="AG1567" s="378"/>
      <c r="AH1567" s="378"/>
      <c r="AI1567" s="378"/>
      <c r="AJ1567" s="378"/>
      <c r="AK1567" s="378"/>
      <c r="AL1567" s="378"/>
    </row>
    <row r="1568" spans="2:38" s="9" customFormat="1">
      <c r="B1568" s="7"/>
      <c r="E1568" s="378"/>
      <c r="F1568" s="378"/>
      <c r="G1568" s="378"/>
      <c r="H1568" s="378"/>
      <c r="I1568" s="378"/>
      <c r="J1568" s="378"/>
      <c r="K1568" s="378"/>
      <c r="L1568" s="378"/>
      <c r="M1568" s="378"/>
      <c r="N1568" s="378"/>
      <c r="O1568" s="378"/>
      <c r="P1568" s="378"/>
      <c r="Q1568" s="378"/>
      <c r="R1568" s="378"/>
      <c r="S1568" s="377"/>
      <c r="T1568" s="378"/>
      <c r="U1568" s="378"/>
      <c r="V1568" s="378"/>
      <c r="W1568" s="378"/>
      <c r="X1568" s="378"/>
      <c r="Y1568" s="378"/>
      <c r="Z1568" s="378"/>
      <c r="AA1568" s="378"/>
      <c r="AB1568" s="378"/>
      <c r="AC1568" s="378"/>
      <c r="AD1568" s="378"/>
      <c r="AE1568" s="378"/>
      <c r="AF1568" s="378"/>
      <c r="AG1568" s="378"/>
      <c r="AH1568" s="378"/>
      <c r="AI1568" s="378"/>
      <c r="AJ1568" s="378"/>
      <c r="AK1568" s="378"/>
      <c r="AL1568" s="378"/>
    </row>
    <row r="1569" spans="2:38" s="9" customFormat="1">
      <c r="B1569" s="7"/>
      <c r="E1569" s="378"/>
      <c r="F1569" s="378"/>
      <c r="G1569" s="378"/>
      <c r="H1569" s="378"/>
      <c r="I1569" s="378"/>
      <c r="J1569" s="378"/>
      <c r="K1569" s="378"/>
      <c r="L1569" s="378"/>
      <c r="M1569" s="378"/>
      <c r="N1569" s="378"/>
      <c r="O1569" s="378"/>
      <c r="P1569" s="378"/>
      <c r="Q1569" s="378"/>
      <c r="R1569" s="378"/>
      <c r="S1569" s="377"/>
      <c r="T1569" s="378"/>
      <c r="U1569" s="378"/>
      <c r="V1569" s="378"/>
      <c r="W1569" s="378"/>
      <c r="X1569" s="378"/>
      <c r="Y1569" s="378"/>
      <c r="Z1569" s="378"/>
      <c r="AA1569" s="378"/>
      <c r="AB1569" s="378"/>
      <c r="AC1569" s="378"/>
      <c r="AD1569" s="378"/>
      <c r="AE1569" s="378"/>
      <c r="AF1569" s="378"/>
      <c r="AG1569" s="378"/>
      <c r="AH1569" s="378"/>
      <c r="AI1569" s="378"/>
      <c r="AJ1569" s="378"/>
      <c r="AK1569" s="378"/>
      <c r="AL1569" s="378"/>
    </row>
    <row r="1570" spans="2:38" s="9" customFormat="1">
      <c r="B1570" s="7"/>
      <c r="E1570" s="378"/>
      <c r="F1570" s="378"/>
      <c r="G1570" s="378"/>
      <c r="H1570" s="378"/>
      <c r="I1570" s="378"/>
      <c r="J1570" s="378"/>
      <c r="K1570" s="378"/>
      <c r="L1570" s="378"/>
      <c r="M1570" s="378"/>
      <c r="N1570" s="378"/>
      <c r="O1570" s="378"/>
      <c r="P1570" s="378"/>
      <c r="Q1570" s="378"/>
      <c r="R1570" s="378"/>
      <c r="S1570" s="377"/>
      <c r="T1570" s="378"/>
      <c r="U1570" s="378"/>
      <c r="V1570" s="378"/>
      <c r="W1570" s="378"/>
      <c r="X1570" s="378"/>
      <c r="Y1570" s="378"/>
      <c r="Z1570" s="378"/>
      <c r="AA1570" s="378"/>
      <c r="AB1570" s="378"/>
      <c r="AC1570" s="378"/>
      <c r="AD1570" s="378"/>
      <c r="AE1570" s="378"/>
      <c r="AF1570" s="378"/>
      <c r="AG1570" s="378"/>
      <c r="AH1570" s="378"/>
      <c r="AI1570" s="378"/>
      <c r="AJ1570" s="378"/>
      <c r="AK1570" s="378"/>
      <c r="AL1570" s="378"/>
    </row>
    <row r="1571" spans="2:38" s="9" customFormat="1">
      <c r="B1571" s="7"/>
      <c r="E1571" s="378"/>
      <c r="F1571" s="378"/>
      <c r="G1571" s="378"/>
      <c r="H1571" s="378"/>
      <c r="I1571" s="378"/>
      <c r="J1571" s="378"/>
      <c r="K1571" s="378"/>
      <c r="L1571" s="378"/>
      <c r="M1571" s="378"/>
      <c r="N1571" s="378"/>
      <c r="O1571" s="378"/>
      <c r="P1571" s="378"/>
      <c r="Q1571" s="378"/>
      <c r="R1571" s="378"/>
      <c r="S1571" s="377"/>
      <c r="T1571" s="378"/>
      <c r="U1571" s="378"/>
      <c r="V1571" s="378"/>
      <c r="W1571" s="378"/>
      <c r="X1571" s="378"/>
      <c r="Y1571" s="378"/>
      <c r="Z1571" s="378"/>
      <c r="AA1571" s="378"/>
      <c r="AB1571" s="378"/>
      <c r="AC1571" s="378"/>
      <c r="AD1571" s="378"/>
      <c r="AE1571" s="378"/>
      <c r="AF1571" s="378"/>
      <c r="AG1571" s="378"/>
      <c r="AH1571" s="378"/>
      <c r="AI1571" s="378"/>
      <c r="AJ1571" s="378"/>
      <c r="AK1571" s="378"/>
      <c r="AL1571" s="378"/>
    </row>
    <row r="1572" spans="2:38" s="9" customFormat="1">
      <c r="B1572" s="7"/>
      <c r="E1572" s="378"/>
      <c r="F1572" s="378"/>
      <c r="G1572" s="378"/>
      <c r="H1572" s="378"/>
      <c r="I1572" s="378"/>
      <c r="J1572" s="378"/>
      <c r="K1572" s="378"/>
      <c r="L1572" s="378"/>
      <c r="M1572" s="378"/>
      <c r="N1572" s="378"/>
      <c r="O1572" s="378"/>
      <c r="P1572" s="378"/>
      <c r="Q1572" s="378"/>
      <c r="R1572" s="378"/>
      <c r="S1572" s="377"/>
      <c r="T1572" s="378"/>
      <c r="U1572" s="378"/>
      <c r="V1572" s="378"/>
      <c r="W1572" s="378"/>
      <c r="X1572" s="378"/>
      <c r="Y1572" s="378"/>
      <c r="Z1572" s="378"/>
      <c r="AA1572" s="378"/>
      <c r="AB1572" s="378"/>
      <c r="AC1572" s="378"/>
      <c r="AD1572" s="378"/>
      <c r="AE1572" s="378"/>
      <c r="AF1572" s="378"/>
      <c r="AG1572" s="378"/>
      <c r="AH1572" s="378"/>
      <c r="AI1572" s="378"/>
      <c r="AJ1572" s="378"/>
      <c r="AK1572" s="378"/>
      <c r="AL1572" s="378"/>
    </row>
    <row r="1573" spans="2:38" s="9" customFormat="1">
      <c r="B1573" s="7"/>
      <c r="E1573" s="378"/>
      <c r="F1573" s="378"/>
      <c r="G1573" s="378"/>
      <c r="H1573" s="378"/>
      <c r="I1573" s="378"/>
      <c r="J1573" s="378"/>
      <c r="K1573" s="378"/>
      <c r="L1573" s="378"/>
      <c r="M1573" s="378"/>
      <c r="N1573" s="378"/>
      <c r="O1573" s="378"/>
      <c r="P1573" s="378"/>
      <c r="Q1573" s="378"/>
      <c r="R1573" s="378"/>
      <c r="S1573" s="377"/>
      <c r="T1573" s="378"/>
      <c r="U1573" s="378"/>
      <c r="V1573" s="378"/>
      <c r="W1573" s="378"/>
      <c r="X1573" s="378"/>
      <c r="Y1573" s="378"/>
      <c r="Z1573" s="378"/>
      <c r="AA1573" s="378"/>
      <c r="AB1573" s="378"/>
      <c r="AC1573" s="378"/>
      <c r="AD1573" s="378"/>
      <c r="AE1573" s="378"/>
      <c r="AF1573" s="378"/>
      <c r="AG1573" s="378"/>
      <c r="AH1573" s="378"/>
      <c r="AI1573" s="378"/>
      <c r="AJ1573" s="378"/>
      <c r="AK1573" s="378"/>
      <c r="AL1573" s="378"/>
    </row>
    <row r="1574" spans="2:38" s="9" customFormat="1">
      <c r="B1574" s="7"/>
      <c r="E1574" s="378"/>
      <c r="F1574" s="378"/>
      <c r="G1574" s="378"/>
      <c r="H1574" s="378"/>
      <c r="I1574" s="378"/>
      <c r="J1574" s="378"/>
      <c r="K1574" s="378"/>
      <c r="L1574" s="378"/>
      <c r="M1574" s="378"/>
      <c r="N1574" s="378"/>
      <c r="O1574" s="378"/>
      <c r="P1574" s="378"/>
      <c r="Q1574" s="378"/>
      <c r="R1574" s="378"/>
      <c r="S1574" s="377"/>
      <c r="T1574" s="378"/>
      <c r="U1574" s="378"/>
      <c r="V1574" s="378"/>
      <c r="W1574" s="378"/>
      <c r="X1574" s="378"/>
      <c r="Y1574" s="378"/>
      <c r="Z1574" s="378"/>
      <c r="AA1574" s="378"/>
      <c r="AB1574" s="378"/>
      <c r="AC1574" s="378"/>
      <c r="AD1574" s="378"/>
      <c r="AE1574" s="378"/>
      <c r="AF1574" s="378"/>
      <c r="AG1574" s="378"/>
      <c r="AH1574" s="378"/>
      <c r="AI1574" s="378"/>
      <c r="AJ1574" s="378"/>
      <c r="AK1574" s="378"/>
      <c r="AL1574" s="378"/>
    </row>
    <row r="1575" spans="2:38" s="9" customFormat="1">
      <c r="B1575" s="7"/>
      <c r="E1575" s="378"/>
      <c r="F1575" s="378"/>
      <c r="G1575" s="378"/>
      <c r="H1575" s="378"/>
      <c r="I1575" s="378"/>
      <c r="J1575" s="378"/>
      <c r="K1575" s="378"/>
      <c r="L1575" s="378"/>
      <c r="M1575" s="378"/>
      <c r="N1575" s="378"/>
      <c r="O1575" s="378"/>
      <c r="P1575" s="378"/>
      <c r="Q1575" s="378"/>
      <c r="R1575" s="378"/>
      <c r="S1575" s="377"/>
      <c r="T1575" s="378"/>
      <c r="U1575" s="378"/>
      <c r="V1575" s="378"/>
      <c r="W1575" s="378"/>
      <c r="X1575" s="378"/>
      <c r="Y1575" s="378"/>
      <c r="Z1575" s="378"/>
      <c r="AA1575" s="378"/>
      <c r="AB1575" s="378"/>
      <c r="AC1575" s="378"/>
      <c r="AD1575" s="378"/>
      <c r="AE1575" s="378"/>
      <c r="AF1575" s="378"/>
      <c r="AG1575" s="378"/>
      <c r="AH1575" s="378"/>
      <c r="AI1575" s="378"/>
      <c r="AJ1575" s="378"/>
      <c r="AK1575" s="378"/>
      <c r="AL1575" s="378"/>
    </row>
    <row r="1576" spans="2:38" s="9" customFormat="1">
      <c r="B1576" s="7"/>
      <c r="E1576" s="378"/>
      <c r="F1576" s="378"/>
      <c r="G1576" s="378"/>
      <c r="H1576" s="378"/>
      <c r="I1576" s="378"/>
      <c r="J1576" s="378"/>
      <c r="K1576" s="378"/>
      <c r="L1576" s="378"/>
      <c r="M1576" s="378"/>
      <c r="N1576" s="378"/>
      <c r="O1576" s="378"/>
      <c r="P1576" s="378"/>
      <c r="Q1576" s="378"/>
      <c r="R1576" s="378"/>
      <c r="S1576" s="377"/>
      <c r="T1576" s="378"/>
      <c r="U1576" s="378"/>
      <c r="V1576" s="378"/>
      <c r="W1576" s="378"/>
      <c r="X1576" s="378"/>
      <c r="Y1576" s="378"/>
      <c r="Z1576" s="378"/>
      <c r="AA1576" s="378"/>
      <c r="AB1576" s="378"/>
      <c r="AC1576" s="378"/>
      <c r="AD1576" s="378"/>
      <c r="AE1576" s="378"/>
      <c r="AF1576" s="378"/>
      <c r="AG1576" s="378"/>
      <c r="AH1576" s="378"/>
      <c r="AI1576" s="378"/>
      <c r="AJ1576" s="378"/>
      <c r="AK1576" s="378"/>
      <c r="AL1576" s="378"/>
    </row>
    <row r="1577" spans="2:38" s="9" customFormat="1">
      <c r="B1577" s="7"/>
      <c r="E1577" s="378"/>
      <c r="F1577" s="378"/>
      <c r="G1577" s="378"/>
      <c r="H1577" s="378"/>
      <c r="I1577" s="378"/>
      <c r="J1577" s="378"/>
      <c r="K1577" s="378"/>
      <c r="L1577" s="378"/>
      <c r="M1577" s="378"/>
      <c r="N1577" s="378"/>
      <c r="O1577" s="378"/>
      <c r="P1577" s="378"/>
      <c r="Q1577" s="378"/>
      <c r="R1577" s="378"/>
      <c r="S1577" s="377"/>
      <c r="T1577" s="378"/>
      <c r="U1577" s="378"/>
      <c r="V1577" s="378"/>
      <c r="W1577" s="378"/>
      <c r="X1577" s="378"/>
      <c r="Y1577" s="378"/>
      <c r="Z1577" s="378"/>
      <c r="AA1577" s="378"/>
      <c r="AB1577" s="378"/>
      <c r="AC1577" s="378"/>
      <c r="AD1577" s="378"/>
      <c r="AE1577" s="378"/>
      <c r="AF1577" s="378"/>
      <c r="AG1577" s="378"/>
      <c r="AH1577" s="378"/>
      <c r="AI1577" s="378"/>
      <c r="AJ1577" s="378"/>
      <c r="AK1577" s="378"/>
      <c r="AL1577" s="378"/>
    </row>
    <row r="1578" spans="2:38" s="9" customFormat="1">
      <c r="B1578" s="7"/>
      <c r="E1578" s="378"/>
      <c r="F1578" s="378"/>
      <c r="G1578" s="378"/>
      <c r="H1578" s="378"/>
      <c r="I1578" s="378"/>
      <c r="J1578" s="378"/>
      <c r="K1578" s="378"/>
      <c r="L1578" s="378"/>
      <c r="M1578" s="378"/>
      <c r="N1578" s="378"/>
      <c r="O1578" s="378"/>
      <c r="P1578" s="378"/>
      <c r="Q1578" s="378"/>
      <c r="R1578" s="378"/>
      <c r="S1578" s="377"/>
      <c r="T1578" s="378"/>
      <c r="U1578" s="378"/>
      <c r="V1578" s="378"/>
      <c r="W1578" s="378"/>
      <c r="X1578" s="378"/>
      <c r="Y1578" s="378"/>
      <c r="Z1578" s="378"/>
      <c r="AA1578" s="378"/>
      <c r="AB1578" s="378"/>
      <c r="AC1578" s="378"/>
      <c r="AD1578" s="378"/>
      <c r="AE1578" s="378"/>
      <c r="AF1578" s="378"/>
      <c r="AG1578" s="378"/>
      <c r="AH1578" s="378"/>
      <c r="AI1578" s="378"/>
      <c r="AJ1578" s="378"/>
      <c r="AK1578" s="378"/>
      <c r="AL1578" s="378"/>
    </row>
    <row r="1579" spans="2:38" s="9" customFormat="1">
      <c r="B1579" s="7"/>
      <c r="E1579" s="378"/>
      <c r="F1579" s="378"/>
      <c r="G1579" s="378"/>
      <c r="H1579" s="378"/>
      <c r="I1579" s="378"/>
      <c r="J1579" s="378"/>
      <c r="K1579" s="378"/>
      <c r="L1579" s="378"/>
      <c r="M1579" s="378"/>
      <c r="N1579" s="378"/>
      <c r="O1579" s="378"/>
      <c r="P1579" s="378"/>
      <c r="Q1579" s="378"/>
      <c r="R1579" s="378"/>
      <c r="S1579" s="377"/>
      <c r="T1579" s="378"/>
      <c r="U1579" s="378"/>
      <c r="V1579" s="378"/>
      <c r="W1579" s="378"/>
      <c r="X1579" s="378"/>
      <c r="Y1579" s="378"/>
      <c r="Z1579" s="378"/>
      <c r="AA1579" s="378"/>
      <c r="AB1579" s="378"/>
      <c r="AC1579" s="378"/>
      <c r="AD1579" s="378"/>
      <c r="AE1579" s="378"/>
      <c r="AF1579" s="378"/>
      <c r="AG1579" s="378"/>
      <c r="AH1579" s="378"/>
      <c r="AI1579" s="378"/>
      <c r="AJ1579" s="378"/>
      <c r="AK1579" s="378"/>
      <c r="AL1579" s="378"/>
    </row>
    <row r="1580" spans="2:38" s="9" customFormat="1">
      <c r="B1580" s="7"/>
      <c r="E1580" s="378"/>
      <c r="F1580" s="378"/>
      <c r="G1580" s="378"/>
      <c r="H1580" s="378"/>
      <c r="I1580" s="378"/>
      <c r="J1580" s="378"/>
      <c r="K1580" s="378"/>
      <c r="L1580" s="378"/>
      <c r="M1580" s="378"/>
      <c r="N1580" s="378"/>
      <c r="O1580" s="378"/>
      <c r="P1580" s="378"/>
      <c r="Q1580" s="378"/>
      <c r="R1580" s="378"/>
      <c r="S1580" s="377"/>
      <c r="T1580" s="378"/>
      <c r="U1580" s="378"/>
      <c r="V1580" s="378"/>
      <c r="W1580" s="378"/>
      <c r="X1580" s="378"/>
      <c r="Y1580" s="378"/>
      <c r="Z1580" s="378"/>
      <c r="AA1580" s="378"/>
      <c r="AB1580" s="378"/>
      <c r="AC1580" s="378"/>
      <c r="AD1580" s="378"/>
      <c r="AE1580" s="378"/>
      <c r="AF1580" s="378"/>
      <c r="AG1580" s="378"/>
      <c r="AH1580" s="378"/>
      <c r="AI1580" s="378"/>
      <c r="AJ1580" s="378"/>
      <c r="AK1580" s="378"/>
      <c r="AL1580" s="378"/>
    </row>
    <row r="1581" spans="2:38" s="9" customFormat="1">
      <c r="B1581" s="7"/>
      <c r="E1581" s="378"/>
      <c r="F1581" s="378"/>
      <c r="G1581" s="378"/>
      <c r="H1581" s="378"/>
      <c r="I1581" s="378"/>
      <c r="J1581" s="378"/>
      <c r="K1581" s="378"/>
      <c r="L1581" s="378"/>
      <c r="M1581" s="378"/>
      <c r="N1581" s="378"/>
      <c r="O1581" s="378"/>
      <c r="P1581" s="378"/>
      <c r="Q1581" s="378"/>
      <c r="R1581" s="378"/>
      <c r="S1581" s="377"/>
      <c r="T1581" s="378"/>
      <c r="U1581" s="378"/>
      <c r="V1581" s="378"/>
      <c r="W1581" s="378"/>
      <c r="X1581" s="378"/>
      <c r="Y1581" s="378"/>
      <c r="Z1581" s="378"/>
      <c r="AA1581" s="378"/>
      <c r="AB1581" s="378"/>
      <c r="AC1581" s="378"/>
      <c r="AD1581" s="378"/>
      <c r="AE1581" s="378"/>
      <c r="AF1581" s="378"/>
      <c r="AG1581" s="378"/>
      <c r="AH1581" s="378"/>
      <c r="AI1581" s="378"/>
      <c r="AJ1581" s="378"/>
      <c r="AK1581" s="378"/>
      <c r="AL1581" s="378"/>
    </row>
    <row r="1582" spans="2:38" s="9" customFormat="1">
      <c r="B1582" s="7"/>
      <c r="E1582" s="378"/>
      <c r="F1582" s="378"/>
      <c r="G1582" s="378"/>
      <c r="H1582" s="378"/>
      <c r="I1582" s="378"/>
      <c r="J1582" s="378"/>
      <c r="K1582" s="378"/>
      <c r="L1582" s="378"/>
      <c r="M1582" s="378"/>
      <c r="N1582" s="378"/>
      <c r="O1582" s="378"/>
      <c r="P1582" s="378"/>
      <c r="Q1582" s="378"/>
      <c r="R1582" s="378"/>
      <c r="S1582" s="377"/>
      <c r="T1582" s="378"/>
      <c r="U1582" s="378"/>
      <c r="V1582" s="378"/>
      <c r="W1582" s="378"/>
      <c r="X1582" s="378"/>
      <c r="Y1582" s="378"/>
      <c r="Z1582" s="378"/>
      <c r="AA1582" s="378"/>
      <c r="AB1582" s="378"/>
      <c r="AC1582" s="378"/>
      <c r="AD1582" s="378"/>
      <c r="AE1582" s="378"/>
      <c r="AF1582" s="378"/>
      <c r="AG1582" s="378"/>
      <c r="AH1582" s="378"/>
      <c r="AI1582" s="378"/>
      <c r="AJ1582" s="378"/>
      <c r="AK1582" s="378"/>
      <c r="AL1582" s="378"/>
    </row>
    <row r="1583" spans="2:38" s="9" customFormat="1">
      <c r="B1583" s="7"/>
      <c r="E1583" s="378"/>
      <c r="F1583" s="378"/>
      <c r="G1583" s="378"/>
      <c r="H1583" s="378"/>
      <c r="I1583" s="378"/>
      <c r="J1583" s="378"/>
      <c r="K1583" s="378"/>
      <c r="L1583" s="378"/>
      <c r="M1583" s="378"/>
      <c r="N1583" s="378"/>
      <c r="O1583" s="378"/>
      <c r="P1583" s="378"/>
      <c r="Q1583" s="378"/>
      <c r="R1583" s="378"/>
      <c r="S1583" s="377"/>
      <c r="T1583" s="378"/>
      <c r="U1583" s="378"/>
      <c r="V1583" s="378"/>
      <c r="W1583" s="378"/>
      <c r="X1583" s="378"/>
      <c r="Y1583" s="378"/>
      <c r="Z1583" s="378"/>
      <c r="AA1583" s="378"/>
      <c r="AB1583" s="378"/>
      <c r="AC1583" s="378"/>
      <c r="AD1583" s="378"/>
      <c r="AE1583" s="378"/>
      <c r="AF1583" s="378"/>
      <c r="AG1583" s="378"/>
      <c r="AH1583" s="378"/>
      <c r="AI1583" s="378"/>
      <c r="AJ1583" s="378"/>
      <c r="AK1583" s="378"/>
      <c r="AL1583" s="378"/>
    </row>
    <row r="1584" spans="2:38" s="9" customFormat="1">
      <c r="B1584" s="7"/>
      <c r="E1584" s="378"/>
      <c r="F1584" s="378"/>
      <c r="G1584" s="378"/>
      <c r="H1584" s="378"/>
      <c r="I1584" s="378"/>
      <c r="J1584" s="378"/>
      <c r="K1584" s="378"/>
      <c r="L1584" s="378"/>
      <c r="M1584" s="378"/>
      <c r="N1584" s="378"/>
      <c r="O1584" s="378"/>
      <c r="P1584" s="378"/>
      <c r="Q1584" s="378"/>
      <c r="R1584" s="378"/>
      <c r="S1584" s="377"/>
      <c r="T1584" s="378"/>
      <c r="U1584" s="378"/>
      <c r="V1584" s="378"/>
      <c r="W1584" s="378"/>
      <c r="X1584" s="378"/>
      <c r="Y1584" s="378"/>
      <c r="Z1584" s="378"/>
      <c r="AA1584" s="378"/>
      <c r="AB1584" s="378"/>
      <c r="AC1584" s="378"/>
      <c r="AD1584" s="378"/>
      <c r="AE1584" s="378"/>
      <c r="AF1584" s="378"/>
      <c r="AG1584" s="378"/>
      <c r="AH1584" s="378"/>
      <c r="AI1584" s="378"/>
      <c r="AJ1584" s="378"/>
      <c r="AK1584" s="378"/>
      <c r="AL1584" s="378"/>
    </row>
    <row r="1585" spans="2:38" s="9" customFormat="1">
      <c r="B1585" s="7"/>
      <c r="E1585" s="378"/>
      <c r="F1585" s="378"/>
      <c r="G1585" s="378"/>
      <c r="H1585" s="378"/>
      <c r="I1585" s="378"/>
      <c r="J1585" s="378"/>
      <c r="K1585" s="378"/>
      <c r="L1585" s="378"/>
      <c r="M1585" s="378"/>
      <c r="N1585" s="378"/>
      <c r="O1585" s="378"/>
      <c r="P1585" s="378"/>
      <c r="Q1585" s="378"/>
      <c r="R1585" s="378"/>
      <c r="S1585" s="377"/>
      <c r="T1585" s="378"/>
      <c r="U1585" s="378"/>
      <c r="V1585" s="378"/>
      <c r="W1585" s="378"/>
      <c r="X1585" s="378"/>
      <c r="Y1585" s="378"/>
      <c r="Z1585" s="378"/>
      <c r="AA1585" s="378"/>
      <c r="AB1585" s="378"/>
      <c r="AC1585" s="378"/>
      <c r="AD1585" s="378"/>
      <c r="AE1585" s="378"/>
      <c r="AF1585" s="378"/>
      <c r="AG1585" s="378"/>
      <c r="AH1585" s="378"/>
      <c r="AI1585" s="378"/>
      <c r="AJ1585" s="378"/>
      <c r="AK1585" s="378"/>
      <c r="AL1585" s="378"/>
    </row>
    <row r="1586" spans="2:38" s="9" customFormat="1">
      <c r="B1586" s="7"/>
      <c r="E1586" s="378"/>
      <c r="F1586" s="378"/>
      <c r="G1586" s="378"/>
      <c r="H1586" s="378"/>
      <c r="I1586" s="378"/>
      <c r="J1586" s="378"/>
      <c r="K1586" s="378"/>
      <c r="L1586" s="378"/>
      <c r="M1586" s="378"/>
      <c r="N1586" s="378"/>
      <c r="O1586" s="378"/>
      <c r="P1586" s="378"/>
      <c r="Q1586" s="378"/>
      <c r="R1586" s="378"/>
      <c r="S1586" s="377"/>
      <c r="T1586" s="378"/>
      <c r="U1586" s="378"/>
      <c r="V1586" s="378"/>
      <c r="W1586" s="378"/>
      <c r="X1586" s="378"/>
      <c r="Y1586" s="378"/>
      <c r="Z1586" s="378"/>
      <c r="AA1586" s="378"/>
      <c r="AB1586" s="378"/>
      <c r="AC1586" s="378"/>
      <c r="AD1586" s="378"/>
      <c r="AE1586" s="378"/>
      <c r="AF1586" s="378"/>
      <c r="AG1586" s="378"/>
      <c r="AH1586" s="378"/>
      <c r="AI1586" s="378"/>
      <c r="AJ1586" s="378"/>
      <c r="AK1586" s="378"/>
      <c r="AL1586" s="378"/>
    </row>
    <row r="1587" spans="2:38" s="9" customFormat="1">
      <c r="B1587" s="7"/>
      <c r="E1587" s="378"/>
      <c r="F1587" s="378"/>
      <c r="G1587" s="378"/>
      <c r="H1587" s="378"/>
      <c r="I1587" s="378"/>
      <c r="J1587" s="378"/>
      <c r="K1587" s="378"/>
      <c r="L1587" s="378"/>
      <c r="M1587" s="378"/>
      <c r="N1587" s="378"/>
      <c r="O1587" s="378"/>
      <c r="P1587" s="378"/>
      <c r="Q1587" s="378"/>
      <c r="R1587" s="378"/>
      <c r="S1587" s="377"/>
      <c r="T1587" s="378"/>
      <c r="U1587" s="378"/>
      <c r="V1587" s="378"/>
      <c r="W1587" s="378"/>
      <c r="X1587" s="378"/>
      <c r="Y1587" s="378"/>
      <c r="Z1587" s="378"/>
      <c r="AA1587" s="378"/>
      <c r="AB1587" s="378"/>
      <c r="AC1587" s="378"/>
      <c r="AD1587" s="378"/>
      <c r="AE1587" s="378"/>
      <c r="AF1587" s="378"/>
      <c r="AG1587" s="378"/>
      <c r="AH1587" s="378"/>
      <c r="AI1587" s="378"/>
      <c r="AJ1587" s="378"/>
      <c r="AK1587" s="378"/>
      <c r="AL1587" s="378"/>
    </row>
    <row r="1588" spans="2:38" s="9" customFormat="1">
      <c r="B1588" s="7"/>
      <c r="E1588" s="378"/>
      <c r="F1588" s="378"/>
      <c r="G1588" s="378"/>
      <c r="H1588" s="378"/>
      <c r="I1588" s="378"/>
      <c r="J1588" s="378"/>
      <c r="K1588" s="378"/>
      <c r="L1588" s="378"/>
      <c r="M1588" s="378"/>
      <c r="N1588" s="378"/>
      <c r="O1588" s="378"/>
      <c r="P1588" s="378"/>
      <c r="Q1588" s="378"/>
      <c r="R1588" s="378"/>
      <c r="S1588" s="377"/>
      <c r="T1588" s="378"/>
      <c r="U1588" s="378"/>
      <c r="V1588" s="378"/>
      <c r="W1588" s="378"/>
      <c r="X1588" s="378"/>
      <c r="Y1588" s="378"/>
      <c r="Z1588" s="378"/>
      <c r="AA1588" s="378"/>
      <c r="AB1588" s="378"/>
      <c r="AC1588" s="378"/>
      <c r="AD1588" s="378"/>
      <c r="AE1588" s="378"/>
      <c r="AF1588" s="378"/>
      <c r="AG1588" s="378"/>
      <c r="AH1588" s="378"/>
      <c r="AI1588" s="378"/>
      <c r="AJ1588" s="378"/>
      <c r="AK1588" s="378"/>
      <c r="AL1588" s="378"/>
    </row>
    <row r="1589" spans="2:38" s="9" customFormat="1">
      <c r="B1589" s="7"/>
      <c r="E1589" s="378"/>
      <c r="F1589" s="378"/>
      <c r="G1589" s="378"/>
      <c r="H1589" s="378"/>
      <c r="I1589" s="378"/>
      <c r="J1589" s="378"/>
      <c r="K1589" s="378"/>
      <c r="L1589" s="378"/>
      <c r="M1589" s="378"/>
      <c r="N1589" s="378"/>
      <c r="O1589" s="378"/>
      <c r="P1589" s="378"/>
      <c r="Q1589" s="378"/>
      <c r="R1589" s="378"/>
      <c r="S1589" s="377"/>
      <c r="T1589" s="378"/>
      <c r="U1589" s="378"/>
      <c r="V1589" s="378"/>
      <c r="W1589" s="378"/>
      <c r="X1589" s="378"/>
      <c r="Y1589" s="378"/>
      <c r="Z1589" s="378"/>
      <c r="AA1589" s="378"/>
      <c r="AB1589" s="378"/>
      <c r="AC1589" s="378"/>
      <c r="AD1589" s="378"/>
      <c r="AE1589" s="378"/>
      <c r="AF1589" s="378"/>
      <c r="AG1589" s="378"/>
      <c r="AH1589" s="378"/>
      <c r="AI1589" s="378"/>
      <c r="AJ1589" s="378"/>
      <c r="AK1589" s="378"/>
      <c r="AL1589" s="378"/>
    </row>
    <row r="1590" spans="2:38" s="9" customFormat="1">
      <c r="B1590" s="7"/>
      <c r="E1590" s="378"/>
      <c r="F1590" s="378"/>
      <c r="G1590" s="378"/>
      <c r="H1590" s="378"/>
      <c r="I1590" s="378"/>
      <c r="J1590" s="378"/>
      <c r="K1590" s="378"/>
      <c r="L1590" s="378"/>
      <c r="M1590" s="378"/>
      <c r="N1590" s="378"/>
      <c r="O1590" s="378"/>
      <c r="P1590" s="378"/>
      <c r="Q1590" s="378"/>
      <c r="R1590" s="378"/>
      <c r="S1590" s="377"/>
      <c r="T1590" s="378"/>
      <c r="U1590" s="378"/>
      <c r="V1590" s="378"/>
      <c r="W1590" s="378"/>
      <c r="X1590" s="378"/>
      <c r="Y1590" s="378"/>
      <c r="Z1590" s="378"/>
      <c r="AA1590" s="378"/>
      <c r="AB1590" s="378"/>
      <c r="AC1590" s="378"/>
      <c r="AD1590" s="378"/>
      <c r="AE1590" s="378"/>
      <c r="AF1590" s="378"/>
      <c r="AG1590" s="378"/>
      <c r="AH1590" s="378"/>
      <c r="AI1590" s="378"/>
      <c r="AJ1590" s="378"/>
      <c r="AK1590" s="378"/>
      <c r="AL1590" s="378"/>
    </row>
    <row r="1591" spans="2:38" s="9" customFormat="1">
      <c r="B1591" s="7"/>
      <c r="E1591" s="378"/>
      <c r="F1591" s="378"/>
      <c r="G1591" s="378"/>
      <c r="H1591" s="378"/>
      <c r="I1591" s="378"/>
      <c r="J1591" s="378"/>
      <c r="K1591" s="378"/>
      <c r="L1591" s="378"/>
      <c r="M1591" s="378"/>
      <c r="N1591" s="378"/>
      <c r="O1591" s="378"/>
      <c r="P1591" s="378"/>
      <c r="Q1591" s="378"/>
      <c r="R1591" s="378"/>
      <c r="S1591" s="377"/>
      <c r="T1591" s="378"/>
      <c r="U1591" s="378"/>
      <c r="V1591" s="378"/>
      <c r="W1591" s="378"/>
      <c r="X1591" s="378"/>
      <c r="Y1591" s="378"/>
      <c r="Z1591" s="378"/>
      <c r="AA1591" s="378"/>
      <c r="AB1591" s="378"/>
      <c r="AC1591" s="378"/>
      <c r="AD1591" s="378"/>
      <c r="AE1591" s="378"/>
      <c r="AF1591" s="378"/>
      <c r="AG1591" s="378"/>
      <c r="AH1591" s="378"/>
      <c r="AI1591" s="378"/>
      <c r="AJ1591" s="378"/>
      <c r="AK1591" s="378"/>
      <c r="AL1591" s="378"/>
    </row>
    <row r="1592" spans="2:38" s="9" customFormat="1">
      <c r="B1592" s="7"/>
      <c r="E1592" s="378"/>
      <c r="F1592" s="378"/>
      <c r="G1592" s="378"/>
      <c r="H1592" s="378"/>
      <c r="I1592" s="378"/>
      <c r="J1592" s="378"/>
      <c r="K1592" s="378"/>
      <c r="L1592" s="378"/>
      <c r="M1592" s="378"/>
      <c r="N1592" s="378"/>
      <c r="O1592" s="378"/>
      <c r="P1592" s="378"/>
      <c r="Q1592" s="378"/>
      <c r="R1592" s="378"/>
      <c r="S1592" s="377"/>
      <c r="T1592" s="378"/>
      <c r="U1592" s="378"/>
      <c r="V1592" s="378"/>
      <c r="W1592" s="378"/>
      <c r="X1592" s="378"/>
      <c r="Y1592" s="378"/>
      <c r="Z1592" s="378"/>
      <c r="AA1592" s="378"/>
      <c r="AB1592" s="378"/>
      <c r="AC1592" s="378"/>
      <c r="AD1592" s="378"/>
      <c r="AE1592" s="378"/>
      <c r="AF1592" s="378"/>
      <c r="AG1592" s="378"/>
      <c r="AH1592" s="378"/>
      <c r="AI1592" s="378"/>
      <c r="AJ1592" s="378"/>
      <c r="AK1592" s="378"/>
      <c r="AL1592" s="378"/>
    </row>
    <row r="1593" spans="2:38" s="9" customFormat="1">
      <c r="B1593" s="7"/>
      <c r="E1593" s="378"/>
      <c r="F1593" s="378"/>
      <c r="G1593" s="378"/>
      <c r="H1593" s="378"/>
      <c r="I1593" s="378"/>
      <c r="J1593" s="378"/>
      <c r="K1593" s="378"/>
      <c r="L1593" s="378"/>
      <c r="M1593" s="378"/>
      <c r="N1593" s="378"/>
      <c r="O1593" s="378"/>
      <c r="P1593" s="378"/>
      <c r="Q1593" s="378"/>
      <c r="R1593" s="378"/>
      <c r="S1593" s="377"/>
      <c r="T1593" s="378"/>
      <c r="U1593" s="378"/>
      <c r="V1593" s="378"/>
      <c r="W1593" s="378"/>
      <c r="X1593" s="378"/>
      <c r="Y1593" s="378"/>
      <c r="Z1593" s="378"/>
      <c r="AA1593" s="378"/>
      <c r="AB1593" s="378"/>
      <c r="AC1593" s="378"/>
      <c r="AD1593" s="378"/>
      <c r="AE1593" s="378"/>
      <c r="AF1593" s="378"/>
      <c r="AG1593" s="378"/>
      <c r="AH1593" s="378"/>
      <c r="AI1593" s="378"/>
      <c r="AJ1593" s="378"/>
      <c r="AK1593" s="378"/>
      <c r="AL1593" s="378"/>
    </row>
    <row r="1594" spans="2:38" s="9" customFormat="1">
      <c r="B1594" s="7"/>
      <c r="E1594" s="378"/>
      <c r="F1594" s="378"/>
      <c r="G1594" s="378"/>
      <c r="H1594" s="378"/>
      <c r="I1594" s="378"/>
      <c r="J1594" s="378"/>
      <c r="K1594" s="378"/>
      <c r="L1594" s="378"/>
      <c r="M1594" s="378"/>
      <c r="N1594" s="378"/>
      <c r="O1594" s="378"/>
      <c r="P1594" s="378"/>
      <c r="Q1594" s="378"/>
      <c r="R1594" s="378"/>
      <c r="S1594" s="377"/>
      <c r="T1594" s="378"/>
      <c r="U1594" s="378"/>
      <c r="V1594" s="378"/>
      <c r="W1594" s="378"/>
      <c r="X1594" s="378"/>
      <c r="Y1594" s="378"/>
      <c r="Z1594" s="378"/>
      <c r="AA1594" s="378"/>
      <c r="AB1594" s="378"/>
      <c r="AC1594" s="378"/>
      <c r="AD1594" s="378"/>
      <c r="AE1594" s="378"/>
      <c r="AF1594" s="378"/>
      <c r="AG1594" s="378"/>
      <c r="AH1594" s="378"/>
      <c r="AI1594" s="378"/>
      <c r="AJ1594" s="378"/>
      <c r="AK1594" s="378"/>
      <c r="AL1594" s="378"/>
    </row>
    <row r="1595" spans="2:38" s="9" customFormat="1">
      <c r="B1595" s="7"/>
      <c r="E1595" s="378"/>
      <c r="F1595" s="378"/>
      <c r="G1595" s="378"/>
      <c r="H1595" s="378"/>
      <c r="I1595" s="378"/>
      <c r="J1595" s="378"/>
      <c r="K1595" s="378"/>
      <c r="L1595" s="378"/>
      <c r="M1595" s="378"/>
      <c r="N1595" s="378"/>
      <c r="O1595" s="378"/>
      <c r="P1595" s="378"/>
      <c r="Q1595" s="378"/>
      <c r="R1595" s="378"/>
      <c r="S1595" s="377"/>
      <c r="T1595" s="378"/>
      <c r="U1595" s="378"/>
      <c r="V1595" s="378"/>
      <c r="W1595" s="378"/>
      <c r="X1595" s="378"/>
      <c r="Y1595" s="378"/>
      <c r="Z1595" s="378"/>
      <c r="AA1595" s="378"/>
      <c r="AB1595" s="378"/>
      <c r="AC1595" s="378"/>
      <c r="AD1595" s="378"/>
      <c r="AE1595" s="378"/>
      <c r="AF1595" s="378"/>
      <c r="AG1595" s="378"/>
      <c r="AH1595" s="378"/>
      <c r="AI1595" s="378"/>
      <c r="AJ1595" s="378"/>
      <c r="AK1595" s="378"/>
      <c r="AL1595" s="378"/>
    </row>
    <row r="1596" spans="2:38" s="9" customFormat="1">
      <c r="B1596" s="7"/>
      <c r="E1596" s="378"/>
      <c r="F1596" s="378"/>
      <c r="G1596" s="378"/>
      <c r="H1596" s="378"/>
      <c r="I1596" s="378"/>
      <c r="J1596" s="378"/>
      <c r="K1596" s="378"/>
      <c r="L1596" s="378"/>
      <c r="M1596" s="378"/>
      <c r="N1596" s="378"/>
      <c r="O1596" s="378"/>
      <c r="P1596" s="378"/>
      <c r="Q1596" s="378"/>
      <c r="R1596" s="378"/>
      <c r="S1596" s="377"/>
      <c r="T1596" s="378"/>
      <c r="U1596" s="378"/>
      <c r="V1596" s="378"/>
      <c r="W1596" s="378"/>
      <c r="X1596" s="378"/>
      <c r="Y1596" s="378"/>
      <c r="Z1596" s="378"/>
      <c r="AA1596" s="378"/>
      <c r="AB1596" s="378"/>
      <c r="AC1596" s="378"/>
      <c r="AD1596" s="378"/>
      <c r="AE1596" s="378"/>
      <c r="AF1596" s="378"/>
      <c r="AG1596" s="378"/>
      <c r="AH1596" s="378"/>
      <c r="AI1596" s="378"/>
      <c r="AJ1596" s="378"/>
      <c r="AK1596" s="378"/>
      <c r="AL1596" s="378"/>
    </row>
    <row r="1597" spans="2:38" s="9" customFormat="1">
      <c r="B1597" s="7"/>
      <c r="E1597" s="378"/>
      <c r="F1597" s="378"/>
      <c r="G1597" s="378"/>
      <c r="H1597" s="378"/>
      <c r="I1597" s="378"/>
      <c r="J1597" s="378"/>
      <c r="K1597" s="378"/>
      <c r="L1597" s="378"/>
      <c r="M1597" s="378"/>
      <c r="N1597" s="378"/>
      <c r="O1597" s="378"/>
      <c r="P1597" s="378"/>
      <c r="Q1597" s="378"/>
      <c r="R1597" s="378"/>
      <c r="S1597" s="377"/>
      <c r="T1597" s="378"/>
      <c r="U1597" s="378"/>
      <c r="V1597" s="378"/>
      <c r="W1597" s="378"/>
      <c r="X1597" s="378"/>
      <c r="Y1597" s="378"/>
      <c r="Z1597" s="378"/>
      <c r="AA1597" s="378"/>
      <c r="AB1597" s="378"/>
      <c r="AC1597" s="378"/>
      <c r="AD1597" s="378"/>
      <c r="AE1597" s="378"/>
      <c r="AF1597" s="378"/>
      <c r="AG1597" s="378"/>
      <c r="AH1597" s="378"/>
      <c r="AI1597" s="378"/>
      <c r="AJ1597" s="378"/>
      <c r="AK1597" s="378"/>
      <c r="AL1597" s="378"/>
    </row>
    <row r="1598" spans="2:38" s="9" customFormat="1">
      <c r="B1598" s="7"/>
      <c r="E1598" s="378"/>
      <c r="F1598" s="378"/>
      <c r="G1598" s="378"/>
      <c r="H1598" s="378"/>
      <c r="I1598" s="378"/>
      <c r="J1598" s="378"/>
      <c r="K1598" s="378"/>
      <c r="L1598" s="378"/>
      <c r="M1598" s="378"/>
      <c r="N1598" s="378"/>
      <c r="O1598" s="378"/>
      <c r="P1598" s="378"/>
      <c r="Q1598" s="378"/>
      <c r="R1598" s="378"/>
      <c r="S1598" s="377"/>
      <c r="T1598" s="378"/>
      <c r="U1598" s="378"/>
      <c r="V1598" s="378"/>
      <c r="W1598" s="378"/>
      <c r="X1598" s="378"/>
      <c r="Y1598" s="378"/>
      <c r="Z1598" s="378"/>
      <c r="AA1598" s="378"/>
      <c r="AB1598" s="378"/>
      <c r="AC1598" s="378"/>
      <c r="AD1598" s="378"/>
      <c r="AE1598" s="378"/>
      <c r="AF1598" s="378"/>
      <c r="AG1598" s="378"/>
      <c r="AH1598" s="378"/>
      <c r="AI1598" s="378"/>
      <c r="AJ1598" s="378"/>
      <c r="AK1598" s="378"/>
      <c r="AL1598" s="378"/>
    </row>
    <row r="1599" spans="2:38" s="9" customFormat="1">
      <c r="B1599" s="7"/>
      <c r="E1599" s="378"/>
      <c r="F1599" s="378"/>
      <c r="G1599" s="378"/>
      <c r="H1599" s="378"/>
      <c r="I1599" s="378"/>
      <c r="J1599" s="378"/>
      <c r="K1599" s="378"/>
      <c r="L1599" s="378"/>
      <c r="M1599" s="378"/>
      <c r="N1599" s="378"/>
      <c r="O1599" s="378"/>
      <c r="P1599" s="378"/>
      <c r="Q1599" s="378"/>
      <c r="R1599" s="378"/>
      <c r="S1599" s="377"/>
      <c r="T1599" s="378"/>
      <c r="U1599" s="378"/>
      <c r="V1599" s="378"/>
      <c r="W1599" s="378"/>
      <c r="X1599" s="378"/>
      <c r="Y1599" s="378"/>
      <c r="Z1599" s="378"/>
      <c r="AA1599" s="378"/>
      <c r="AB1599" s="378"/>
      <c r="AC1599" s="378"/>
      <c r="AD1599" s="378"/>
      <c r="AE1599" s="378"/>
      <c r="AF1599" s="378"/>
      <c r="AG1599" s="378"/>
      <c r="AH1599" s="378"/>
      <c r="AI1599" s="378"/>
      <c r="AJ1599" s="378"/>
      <c r="AK1599" s="378"/>
      <c r="AL1599" s="378"/>
    </row>
    <row r="1600" spans="2:38" s="9" customFormat="1">
      <c r="B1600" s="7"/>
      <c r="E1600" s="378"/>
      <c r="F1600" s="378"/>
      <c r="G1600" s="378"/>
      <c r="H1600" s="378"/>
      <c r="I1600" s="378"/>
      <c r="J1600" s="378"/>
      <c r="K1600" s="378"/>
      <c r="L1600" s="378"/>
      <c r="M1600" s="378"/>
      <c r="N1600" s="378"/>
      <c r="O1600" s="378"/>
      <c r="P1600" s="378"/>
      <c r="Q1600" s="378"/>
      <c r="R1600" s="378"/>
      <c r="S1600" s="377"/>
      <c r="T1600" s="378"/>
      <c r="U1600" s="378"/>
      <c r="V1600" s="378"/>
      <c r="W1600" s="378"/>
      <c r="X1600" s="378"/>
      <c r="Y1600" s="378"/>
      <c r="Z1600" s="378"/>
      <c r="AA1600" s="378"/>
      <c r="AB1600" s="378"/>
      <c r="AC1600" s="378"/>
      <c r="AD1600" s="378"/>
      <c r="AE1600" s="378"/>
      <c r="AF1600" s="378"/>
      <c r="AG1600" s="378"/>
      <c r="AH1600" s="378"/>
      <c r="AI1600" s="378"/>
      <c r="AJ1600" s="378"/>
      <c r="AK1600" s="378"/>
      <c r="AL1600" s="378"/>
    </row>
    <row r="1601" spans="2:38" s="9" customFormat="1">
      <c r="B1601" s="7"/>
      <c r="E1601" s="378"/>
      <c r="F1601" s="378"/>
      <c r="G1601" s="378"/>
      <c r="H1601" s="378"/>
      <c r="I1601" s="378"/>
      <c r="J1601" s="378"/>
      <c r="K1601" s="378"/>
      <c r="L1601" s="378"/>
      <c r="M1601" s="378"/>
      <c r="N1601" s="378"/>
      <c r="O1601" s="378"/>
      <c r="P1601" s="378"/>
      <c r="Q1601" s="378"/>
      <c r="R1601" s="378"/>
      <c r="S1601" s="377"/>
      <c r="T1601" s="378"/>
      <c r="U1601" s="378"/>
      <c r="V1601" s="378"/>
      <c r="W1601" s="378"/>
      <c r="X1601" s="378"/>
      <c r="Y1601" s="378"/>
      <c r="Z1601" s="378"/>
      <c r="AA1601" s="378"/>
      <c r="AB1601" s="378"/>
      <c r="AC1601" s="378"/>
      <c r="AD1601" s="378"/>
      <c r="AE1601" s="378"/>
      <c r="AF1601" s="378"/>
      <c r="AG1601" s="378"/>
      <c r="AH1601" s="378"/>
      <c r="AI1601" s="378"/>
      <c r="AJ1601" s="378"/>
      <c r="AK1601" s="378"/>
      <c r="AL1601" s="378"/>
    </row>
    <row r="1602" spans="2:38" s="9" customFormat="1">
      <c r="B1602" s="7"/>
      <c r="E1602" s="378"/>
      <c r="F1602" s="378"/>
      <c r="G1602" s="378"/>
      <c r="H1602" s="378"/>
      <c r="I1602" s="378"/>
      <c r="J1602" s="378"/>
      <c r="K1602" s="378"/>
      <c r="L1602" s="378"/>
      <c r="M1602" s="378"/>
      <c r="N1602" s="378"/>
      <c r="O1602" s="378"/>
      <c r="P1602" s="378"/>
      <c r="Q1602" s="378"/>
      <c r="R1602" s="378"/>
      <c r="S1602" s="377"/>
      <c r="T1602" s="378"/>
      <c r="U1602" s="378"/>
      <c r="V1602" s="378"/>
      <c r="W1602" s="378"/>
      <c r="X1602" s="378"/>
      <c r="Y1602" s="378"/>
      <c r="Z1602" s="378"/>
      <c r="AA1602" s="378"/>
      <c r="AB1602" s="378"/>
      <c r="AC1602" s="378"/>
      <c r="AD1602" s="378"/>
      <c r="AE1602" s="378"/>
      <c r="AF1602" s="378"/>
      <c r="AG1602" s="378"/>
      <c r="AH1602" s="378"/>
      <c r="AI1602" s="378"/>
      <c r="AJ1602" s="378"/>
      <c r="AK1602" s="378"/>
      <c r="AL1602" s="378"/>
    </row>
    <row r="1603" spans="2:38" s="9" customFormat="1">
      <c r="B1603" s="7"/>
      <c r="E1603" s="378"/>
      <c r="F1603" s="378"/>
      <c r="G1603" s="378"/>
      <c r="H1603" s="378"/>
      <c r="I1603" s="378"/>
      <c r="J1603" s="378"/>
      <c r="K1603" s="378"/>
      <c r="L1603" s="378"/>
      <c r="M1603" s="378"/>
      <c r="N1603" s="378"/>
      <c r="O1603" s="378"/>
      <c r="P1603" s="378"/>
      <c r="Q1603" s="378"/>
      <c r="R1603" s="378"/>
      <c r="S1603" s="377"/>
      <c r="T1603" s="378"/>
      <c r="U1603" s="378"/>
      <c r="V1603" s="378"/>
      <c r="W1603" s="378"/>
      <c r="X1603" s="378"/>
      <c r="Y1603" s="378"/>
      <c r="Z1603" s="378"/>
      <c r="AA1603" s="378"/>
      <c r="AB1603" s="378"/>
      <c r="AC1603" s="378"/>
      <c r="AD1603" s="378"/>
      <c r="AE1603" s="378"/>
      <c r="AF1603" s="378"/>
      <c r="AG1603" s="378"/>
      <c r="AH1603" s="378"/>
      <c r="AI1603" s="378"/>
      <c r="AJ1603" s="378"/>
      <c r="AK1603" s="378"/>
      <c r="AL1603" s="378"/>
    </row>
    <row r="1604" spans="2:38" s="9" customFormat="1">
      <c r="B1604" s="7"/>
      <c r="E1604" s="378"/>
      <c r="F1604" s="378"/>
      <c r="G1604" s="378"/>
      <c r="H1604" s="378"/>
      <c r="I1604" s="378"/>
      <c r="J1604" s="378"/>
      <c r="K1604" s="378"/>
      <c r="L1604" s="378"/>
      <c r="M1604" s="378"/>
      <c r="N1604" s="378"/>
      <c r="O1604" s="378"/>
      <c r="P1604" s="378"/>
      <c r="Q1604" s="378"/>
      <c r="R1604" s="378"/>
      <c r="S1604" s="377"/>
      <c r="T1604" s="378"/>
      <c r="U1604" s="378"/>
      <c r="V1604" s="378"/>
      <c r="W1604" s="378"/>
      <c r="X1604" s="378"/>
      <c r="Y1604" s="378"/>
      <c r="Z1604" s="378"/>
      <c r="AA1604" s="378"/>
      <c r="AB1604" s="378"/>
      <c r="AC1604" s="378"/>
      <c r="AD1604" s="378"/>
      <c r="AE1604" s="378"/>
      <c r="AF1604" s="378"/>
      <c r="AG1604" s="378"/>
      <c r="AH1604" s="378"/>
      <c r="AI1604" s="378"/>
      <c r="AJ1604" s="378"/>
      <c r="AK1604" s="378"/>
      <c r="AL1604" s="378"/>
    </row>
    <row r="1605" spans="2:38" s="9" customFormat="1">
      <c r="B1605" s="7"/>
      <c r="E1605" s="378"/>
      <c r="F1605" s="378"/>
      <c r="G1605" s="378"/>
      <c r="H1605" s="378"/>
      <c r="I1605" s="378"/>
      <c r="J1605" s="378"/>
      <c r="K1605" s="378"/>
      <c r="L1605" s="378"/>
      <c r="M1605" s="378"/>
      <c r="N1605" s="378"/>
      <c r="O1605" s="378"/>
      <c r="P1605" s="378"/>
      <c r="Q1605" s="378"/>
      <c r="R1605" s="378"/>
      <c r="S1605" s="377"/>
      <c r="T1605" s="378"/>
      <c r="U1605" s="378"/>
      <c r="V1605" s="378"/>
      <c r="W1605" s="378"/>
      <c r="X1605" s="378"/>
      <c r="Y1605" s="378"/>
      <c r="Z1605" s="378"/>
      <c r="AA1605" s="378"/>
      <c r="AB1605" s="378"/>
      <c r="AC1605" s="378"/>
      <c r="AD1605" s="378"/>
      <c r="AE1605" s="378"/>
      <c r="AF1605" s="378"/>
      <c r="AG1605" s="378"/>
      <c r="AH1605" s="378"/>
      <c r="AI1605" s="378"/>
      <c r="AJ1605" s="378"/>
      <c r="AK1605" s="378"/>
      <c r="AL1605" s="378"/>
    </row>
    <row r="1606" spans="2:38" s="9" customFormat="1">
      <c r="B1606" s="7"/>
      <c r="E1606" s="378"/>
      <c r="F1606" s="378"/>
      <c r="G1606" s="378"/>
      <c r="H1606" s="378"/>
      <c r="I1606" s="378"/>
      <c r="J1606" s="378"/>
      <c r="K1606" s="378"/>
      <c r="L1606" s="378"/>
      <c r="M1606" s="378"/>
      <c r="N1606" s="378"/>
      <c r="O1606" s="378"/>
      <c r="P1606" s="378"/>
      <c r="Q1606" s="378"/>
      <c r="R1606" s="378"/>
      <c r="S1606" s="377"/>
      <c r="T1606" s="378"/>
      <c r="U1606" s="378"/>
      <c r="V1606" s="378"/>
      <c r="W1606" s="378"/>
      <c r="X1606" s="378"/>
      <c r="Y1606" s="378"/>
      <c r="Z1606" s="378"/>
      <c r="AA1606" s="378"/>
      <c r="AB1606" s="378"/>
      <c r="AC1606" s="378"/>
      <c r="AD1606" s="378"/>
      <c r="AE1606" s="378"/>
      <c r="AF1606" s="378"/>
      <c r="AG1606" s="378"/>
      <c r="AH1606" s="378"/>
      <c r="AI1606" s="378"/>
      <c r="AJ1606" s="378"/>
      <c r="AK1606" s="378"/>
      <c r="AL1606" s="378"/>
    </row>
    <row r="1607" spans="2:38" s="9" customFormat="1">
      <c r="B1607" s="7"/>
      <c r="E1607" s="378"/>
      <c r="F1607" s="378"/>
      <c r="G1607" s="378"/>
      <c r="H1607" s="378"/>
      <c r="I1607" s="378"/>
      <c r="J1607" s="378"/>
      <c r="K1607" s="378"/>
      <c r="L1607" s="378"/>
      <c r="M1607" s="378"/>
      <c r="N1607" s="378"/>
      <c r="O1607" s="378"/>
      <c r="P1607" s="378"/>
      <c r="Q1607" s="378"/>
      <c r="R1607" s="378"/>
      <c r="S1607" s="377"/>
      <c r="T1607" s="378"/>
      <c r="U1607" s="378"/>
      <c r="V1607" s="378"/>
      <c r="W1607" s="378"/>
      <c r="X1607" s="378"/>
      <c r="Y1607" s="378"/>
      <c r="Z1607" s="378"/>
      <c r="AA1607" s="378"/>
      <c r="AB1607" s="378"/>
      <c r="AC1607" s="378"/>
      <c r="AD1607" s="378"/>
      <c r="AE1607" s="378"/>
      <c r="AF1607" s="378"/>
      <c r="AG1607" s="378"/>
      <c r="AH1607" s="378"/>
      <c r="AI1607" s="378"/>
      <c r="AJ1607" s="378"/>
      <c r="AK1607" s="378"/>
      <c r="AL1607" s="378"/>
    </row>
    <row r="1608" spans="2:38" s="9" customFormat="1">
      <c r="B1608" s="7"/>
      <c r="E1608" s="378"/>
      <c r="F1608" s="378"/>
      <c r="G1608" s="378"/>
      <c r="H1608" s="378"/>
      <c r="I1608" s="378"/>
      <c r="J1608" s="378"/>
      <c r="K1608" s="378"/>
      <c r="L1608" s="378"/>
      <c r="M1608" s="378"/>
      <c r="N1608" s="378"/>
      <c r="O1608" s="378"/>
      <c r="P1608" s="378"/>
      <c r="Q1608" s="378"/>
      <c r="R1608" s="378"/>
      <c r="S1608" s="377"/>
      <c r="T1608" s="378"/>
      <c r="U1608" s="378"/>
      <c r="V1608" s="378"/>
      <c r="W1608" s="378"/>
      <c r="X1608" s="378"/>
      <c r="Y1608" s="378"/>
      <c r="Z1608" s="378"/>
      <c r="AA1608" s="378"/>
      <c r="AB1608" s="378"/>
      <c r="AC1608" s="378"/>
      <c r="AD1608" s="378"/>
      <c r="AE1608" s="378"/>
      <c r="AF1608" s="378"/>
      <c r="AG1608" s="378"/>
      <c r="AH1608" s="378"/>
      <c r="AI1608" s="378"/>
      <c r="AJ1608" s="378"/>
      <c r="AK1608" s="378"/>
      <c r="AL1608" s="378"/>
    </row>
    <row r="1609" spans="2:38" s="9" customFormat="1">
      <c r="B1609" s="7"/>
      <c r="E1609" s="378"/>
      <c r="F1609" s="378"/>
      <c r="G1609" s="378"/>
      <c r="H1609" s="378"/>
      <c r="I1609" s="378"/>
      <c r="J1609" s="378"/>
      <c r="K1609" s="378"/>
      <c r="L1609" s="378"/>
      <c r="M1609" s="378"/>
      <c r="N1609" s="378"/>
      <c r="O1609" s="378"/>
      <c r="P1609" s="378"/>
      <c r="Q1609" s="378"/>
      <c r="R1609" s="378"/>
      <c r="S1609" s="377"/>
      <c r="T1609" s="378"/>
      <c r="U1609" s="378"/>
      <c r="V1609" s="378"/>
      <c r="W1609" s="378"/>
      <c r="X1609" s="378"/>
      <c r="Y1609" s="378"/>
      <c r="Z1609" s="378"/>
      <c r="AA1609" s="378"/>
      <c r="AB1609" s="378"/>
      <c r="AC1609" s="378"/>
      <c r="AD1609" s="378"/>
      <c r="AE1609" s="378"/>
      <c r="AF1609" s="378"/>
      <c r="AG1609" s="378"/>
      <c r="AH1609" s="378"/>
      <c r="AI1609" s="378"/>
      <c r="AJ1609" s="378"/>
      <c r="AK1609" s="378"/>
      <c r="AL1609" s="378"/>
    </row>
    <row r="1610" spans="2:38" s="9" customFormat="1">
      <c r="B1610" s="7"/>
      <c r="E1610" s="378"/>
      <c r="F1610" s="378"/>
      <c r="G1610" s="378"/>
      <c r="H1610" s="378"/>
      <c r="I1610" s="378"/>
      <c r="J1610" s="378"/>
      <c r="K1610" s="378"/>
      <c r="L1610" s="378"/>
      <c r="M1610" s="378"/>
      <c r="N1610" s="378"/>
      <c r="O1610" s="378"/>
      <c r="P1610" s="378"/>
      <c r="Q1610" s="378"/>
      <c r="R1610" s="378"/>
      <c r="S1610" s="377"/>
      <c r="T1610" s="378"/>
      <c r="U1610" s="378"/>
      <c r="V1610" s="378"/>
      <c r="W1610" s="378"/>
      <c r="X1610" s="378"/>
      <c r="Y1610" s="378"/>
      <c r="Z1610" s="378"/>
      <c r="AA1610" s="378"/>
      <c r="AB1610" s="378"/>
      <c r="AC1610" s="378"/>
      <c r="AD1610" s="378"/>
      <c r="AE1610" s="378"/>
      <c r="AF1610" s="378"/>
      <c r="AG1610" s="378"/>
      <c r="AH1610" s="378"/>
      <c r="AI1610" s="378"/>
      <c r="AJ1610" s="378"/>
      <c r="AK1610" s="378"/>
      <c r="AL1610" s="378"/>
    </row>
    <row r="1611" spans="2:38" s="9" customFormat="1">
      <c r="B1611" s="7"/>
      <c r="E1611" s="378"/>
      <c r="F1611" s="378"/>
      <c r="G1611" s="378"/>
      <c r="H1611" s="378"/>
      <c r="I1611" s="378"/>
      <c r="J1611" s="378"/>
      <c r="K1611" s="378"/>
      <c r="L1611" s="378"/>
      <c r="M1611" s="378"/>
      <c r="N1611" s="378"/>
      <c r="O1611" s="378"/>
      <c r="P1611" s="378"/>
      <c r="Q1611" s="378"/>
      <c r="R1611" s="378"/>
      <c r="S1611" s="377"/>
      <c r="T1611" s="378"/>
      <c r="U1611" s="378"/>
      <c r="V1611" s="378"/>
      <c r="W1611" s="378"/>
      <c r="X1611" s="378"/>
      <c r="Y1611" s="378"/>
      <c r="Z1611" s="378"/>
      <c r="AA1611" s="378"/>
      <c r="AB1611" s="378"/>
      <c r="AC1611" s="378"/>
      <c r="AD1611" s="378"/>
      <c r="AE1611" s="378"/>
      <c r="AF1611" s="378"/>
      <c r="AG1611" s="378"/>
      <c r="AH1611" s="378"/>
      <c r="AI1611" s="378"/>
      <c r="AJ1611" s="378"/>
      <c r="AK1611" s="378"/>
      <c r="AL1611" s="378"/>
    </row>
    <row r="1612" spans="2:38" s="9" customFormat="1">
      <c r="B1612" s="7"/>
      <c r="E1612" s="378"/>
      <c r="F1612" s="378"/>
      <c r="G1612" s="378"/>
      <c r="H1612" s="378"/>
      <c r="I1612" s="378"/>
      <c r="J1612" s="378"/>
      <c r="K1612" s="378"/>
      <c r="L1612" s="378"/>
      <c r="M1612" s="378"/>
      <c r="N1612" s="378"/>
      <c r="O1612" s="378"/>
      <c r="P1612" s="378"/>
      <c r="Q1612" s="378"/>
      <c r="R1612" s="378"/>
      <c r="S1612" s="377"/>
      <c r="T1612" s="378"/>
      <c r="U1612" s="378"/>
      <c r="V1612" s="378"/>
      <c r="W1612" s="378"/>
      <c r="X1612" s="378"/>
      <c r="Y1612" s="378"/>
      <c r="Z1612" s="378"/>
      <c r="AA1612" s="378"/>
      <c r="AB1612" s="378"/>
      <c r="AC1612" s="378"/>
      <c r="AD1612" s="378"/>
      <c r="AE1612" s="378"/>
      <c r="AF1612" s="378"/>
      <c r="AG1612" s="378"/>
      <c r="AH1612" s="378"/>
      <c r="AI1612" s="378"/>
      <c r="AJ1612" s="378"/>
      <c r="AK1612" s="378"/>
      <c r="AL1612" s="378"/>
    </row>
    <row r="1613" spans="2:38" s="9" customFormat="1">
      <c r="B1613" s="7"/>
      <c r="E1613" s="378"/>
      <c r="F1613" s="378"/>
      <c r="G1613" s="378"/>
      <c r="H1613" s="378"/>
      <c r="I1613" s="378"/>
      <c r="J1613" s="378"/>
      <c r="K1613" s="378"/>
      <c r="L1613" s="378"/>
      <c r="M1613" s="378"/>
      <c r="N1613" s="378"/>
      <c r="O1613" s="378"/>
      <c r="P1613" s="378"/>
      <c r="Q1613" s="378"/>
      <c r="R1613" s="378"/>
      <c r="S1613" s="377"/>
      <c r="T1613" s="378"/>
      <c r="U1613" s="378"/>
      <c r="V1613" s="378"/>
      <c r="W1613" s="378"/>
      <c r="X1613" s="378"/>
      <c r="Y1613" s="378"/>
      <c r="Z1613" s="378"/>
      <c r="AA1613" s="378"/>
      <c r="AB1613" s="378"/>
      <c r="AC1613" s="378"/>
      <c r="AD1613" s="378"/>
      <c r="AE1613" s="378"/>
      <c r="AF1613" s="378"/>
      <c r="AG1613" s="378"/>
      <c r="AH1613" s="378"/>
      <c r="AI1613" s="378"/>
      <c r="AJ1613" s="378"/>
      <c r="AK1613" s="378"/>
      <c r="AL1613" s="378"/>
    </row>
    <row r="1614" spans="2:38" s="9" customFormat="1">
      <c r="B1614" s="7"/>
      <c r="E1614" s="378"/>
      <c r="F1614" s="378"/>
      <c r="G1614" s="378"/>
      <c r="H1614" s="378"/>
      <c r="I1614" s="378"/>
      <c r="J1614" s="378"/>
      <c r="K1614" s="378"/>
      <c r="L1614" s="378"/>
      <c r="M1614" s="378"/>
      <c r="N1614" s="378"/>
      <c r="O1614" s="378"/>
      <c r="P1614" s="378"/>
      <c r="Q1614" s="378"/>
      <c r="R1614" s="378"/>
      <c r="S1614" s="377"/>
      <c r="T1614" s="378"/>
      <c r="U1614" s="378"/>
      <c r="V1614" s="378"/>
      <c r="W1614" s="378"/>
      <c r="X1614" s="378"/>
      <c r="Y1614" s="378"/>
      <c r="Z1614" s="378"/>
      <c r="AA1614" s="378"/>
      <c r="AB1614" s="378"/>
      <c r="AC1614" s="378"/>
      <c r="AD1614" s="378"/>
      <c r="AE1614" s="378"/>
      <c r="AF1614" s="378"/>
      <c r="AG1614" s="378"/>
      <c r="AH1614" s="378"/>
      <c r="AI1614" s="378"/>
      <c r="AJ1614" s="378"/>
      <c r="AK1614" s="378"/>
      <c r="AL1614" s="378"/>
    </row>
    <row r="1615" spans="2:38" s="9" customFormat="1">
      <c r="B1615" s="7"/>
      <c r="E1615" s="378"/>
      <c r="F1615" s="378"/>
      <c r="G1615" s="378"/>
      <c r="H1615" s="378"/>
      <c r="I1615" s="378"/>
      <c r="J1615" s="378"/>
      <c r="K1615" s="378"/>
      <c r="L1615" s="378"/>
      <c r="M1615" s="378"/>
      <c r="N1615" s="378"/>
      <c r="O1615" s="378"/>
      <c r="P1615" s="378"/>
      <c r="Q1615" s="378"/>
      <c r="R1615" s="378"/>
      <c r="S1615" s="377"/>
      <c r="T1615" s="378"/>
      <c r="U1615" s="378"/>
      <c r="V1615" s="378"/>
      <c r="W1615" s="378"/>
      <c r="X1615" s="378"/>
      <c r="Y1615" s="378"/>
      <c r="Z1615" s="378"/>
      <c r="AA1615" s="378"/>
      <c r="AB1615" s="378"/>
      <c r="AC1615" s="378"/>
      <c r="AD1615" s="378"/>
      <c r="AE1615" s="378"/>
      <c r="AF1615" s="378"/>
      <c r="AG1615" s="378"/>
      <c r="AH1615" s="378"/>
      <c r="AI1615" s="378"/>
      <c r="AJ1615" s="378"/>
      <c r="AK1615" s="378"/>
      <c r="AL1615" s="378"/>
    </row>
    <row r="1616" spans="2:38" s="9" customFormat="1">
      <c r="B1616" s="7"/>
      <c r="E1616" s="378"/>
      <c r="F1616" s="378"/>
      <c r="G1616" s="378"/>
      <c r="H1616" s="378"/>
      <c r="I1616" s="378"/>
      <c r="J1616" s="378"/>
      <c r="K1616" s="378"/>
      <c r="L1616" s="378"/>
      <c r="M1616" s="378"/>
      <c r="N1616" s="378"/>
      <c r="O1616" s="378"/>
      <c r="P1616" s="378"/>
      <c r="Q1616" s="378"/>
      <c r="R1616" s="378"/>
      <c r="S1616" s="377"/>
      <c r="T1616" s="378"/>
      <c r="U1616" s="378"/>
      <c r="V1616" s="378"/>
      <c r="W1616" s="378"/>
      <c r="X1616" s="378"/>
      <c r="Y1616" s="378"/>
      <c r="Z1616" s="378"/>
      <c r="AA1616" s="378"/>
      <c r="AB1616" s="378"/>
      <c r="AC1616" s="378"/>
      <c r="AD1616" s="378"/>
      <c r="AE1616" s="378"/>
      <c r="AF1616" s="378"/>
      <c r="AG1616" s="378"/>
      <c r="AH1616" s="378"/>
      <c r="AI1616" s="378"/>
      <c r="AJ1616" s="378"/>
      <c r="AK1616" s="378"/>
      <c r="AL1616" s="378"/>
    </row>
    <row r="1617" spans="2:38" s="9" customFormat="1">
      <c r="B1617" s="7"/>
      <c r="E1617" s="378"/>
      <c r="F1617" s="378"/>
      <c r="G1617" s="378"/>
      <c r="H1617" s="378"/>
      <c r="I1617" s="378"/>
      <c r="J1617" s="378"/>
      <c r="K1617" s="378"/>
      <c r="L1617" s="378"/>
      <c r="M1617" s="378"/>
      <c r="N1617" s="378"/>
      <c r="O1617" s="378"/>
      <c r="P1617" s="378"/>
      <c r="Q1617" s="378"/>
      <c r="R1617" s="378"/>
      <c r="S1617" s="377"/>
      <c r="T1617" s="378"/>
      <c r="U1617" s="378"/>
      <c r="V1617" s="378"/>
      <c r="W1617" s="378"/>
      <c r="X1617" s="378"/>
      <c r="Y1617" s="378"/>
      <c r="Z1617" s="378"/>
      <c r="AA1617" s="378"/>
      <c r="AB1617" s="378"/>
      <c r="AC1617" s="378"/>
      <c r="AD1617" s="378"/>
      <c r="AE1617" s="378"/>
      <c r="AF1617" s="378"/>
      <c r="AG1617" s="378"/>
      <c r="AH1617" s="378"/>
      <c r="AI1617" s="378"/>
      <c r="AJ1617" s="378"/>
      <c r="AK1617" s="378"/>
      <c r="AL1617" s="378"/>
    </row>
    <row r="1618" spans="2:38" s="9" customFormat="1">
      <c r="B1618" s="7"/>
      <c r="E1618" s="378"/>
      <c r="F1618" s="378"/>
      <c r="G1618" s="378"/>
      <c r="H1618" s="378"/>
      <c r="I1618" s="378"/>
      <c r="J1618" s="378"/>
      <c r="K1618" s="378"/>
      <c r="L1618" s="378"/>
      <c r="M1618" s="378"/>
      <c r="N1618" s="378"/>
      <c r="O1618" s="378"/>
      <c r="P1618" s="378"/>
      <c r="Q1618" s="378"/>
      <c r="R1618" s="378"/>
      <c r="S1618" s="377"/>
      <c r="T1618" s="378"/>
      <c r="U1618" s="378"/>
      <c r="V1618" s="378"/>
      <c r="W1618" s="378"/>
      <c r="X1618" s="378"/>
      <c r="Y1618" s="378"/>
      <c r="Z1618" s="378"/>
      <c r="AA1618" s="378"/>
      <c r="AB1618" s="378"/>
      <c r="AC1618" s="378"/>
      <c r="AD1618" s="378"/>
      <c r="AE1618" s="378"/>
      <c r="AF1618" s="378"/>
      <c r="AG1618" s="378"/>
      <c r="AH1618" s="378"/>
      <c r="AI1618" s="378"/>
      <c r="AJ1618" s="378"/>
      <c r="AK1618" s="378"/>
      <c r="AL1618" s="378"/>
    </row>
    <row r="1619" spans="2:38" s="9" customFormat="1">
      <c r="B1619" s="7"/>
      <c r="E1619" s="378"/>
      <c r="F1619" s="378"/>
      <c r="G1619" s="378"/>
      <c r="H1619" s="378"/>
      <c r="I1619" s="378"/>
      <c r="J1619" s="378"/>
      <c r="K1619" s="378"/>
      <c r="L1619" s="378"/>
      <c r="M1619" s="378"/>
      <c r="N1619" s="378"/>
      <c r="O1619" s="378"/>
      <c r="P1619" s="378"/>
      <c r="Q1619" s="378"/>
      <c r="R1619" s="378"/>
      <c r="S1619" s="377"/>
      <c r="T1619" s="378"/>
      <c r="U1619" s="378"/>
      <c r="V1619" s="378"/>
      <c r="W1619" s="378"/>
      <c r="X1619" s="378"/>
      <c r="Y1619" s="378"/>
      <c r="Z1619" s="378"/>
      <c r="AA1619" s="378"/>
      <c r="AB1619" s="378"/>
      <c r="AC1619" s="378"/>
      <c r="AD1619" s="378"/>
      <c r="AE1619" s="378"/>
      <c r="AF1619" s="378"/>
      <c r="AG1619" s="378"/>
      <c r="AH1619" s="378"/>
      <c r="AI1619" s="378"/>
      <c r="AJ1619" s="378"/>
      <c r="AK1619" s="378"/>
      <c r="AL1619" s="378"/>
    </row>
    <row r="1620" spans="2:38" s="9" customFormat="1">
      <c r="B1620" s="7"/>
      <c r="E1620" s="378"/>
      <c r="F1620" s="378"/>
      <c r="G1620" s="378"/>
      <c r="H1620" s="378"/>
      <c r="I1620" s="378"/>
      <c r="J1620" s="378"/>
      <c r="K1620" s="378"/>
      <c r="L1620" s="378"/>
      <c r="M1620" s="378"/>
      <c r="N1620" s="378"/>
      <c r="O1620" s="378"/>
      <c r="P1620" s="378"/>
      <c r="Q1620" s="378"/>
      <c r="R1620" s="378"/>
      <c r="S1620" s="377"/>
      <c r="T1620" s="378"/>
      <c r="U1620" s="378"/>
      <c r="V1620" s="378"/>
      <c r="W1620" s="378"/>
      <c r="X1620" s="378"/>
      <c r="Y1620" s="378"/>
      <c r="Z1620" s="378"/>
      <c r="AA1620" s="378"/>
      <c r="AB1620" s="378"/>
      <c r="AC1620" s="378"/>
      <c r="AD1620" s="378"/>
      <c r="AE1620" s="378"/>
      <c r="AF1620" s="378"/>
      <c r="AG1620" s="378"/>
      <c r="AH1620" s="378"/>
      <c r="AI1620" s="378"/>
      <c r="AJ1620" s="378"/>
      <c r="AK1620" s="378"/>
      <c r="AL1620" s="378"/>
    </row>
    <row r="1621" spans="2:38" s="9" customFormat="1">
      <c r="B1621" s="7"/>
      <c r="E1621" s="378"/>
      <c r="F1621" s="378"/>
      <c r="G1621" s="378"/>
      <c r="H1621" s="378"/>
      <c r="I1621" s="378"/>
      <c r="J1621" s="378"/>
      <c r="K1621" s="378"/>
      <c r="L1621" s="378"/>
      <c r="M1621" s="378"/>
      <c r="N1621" s="378"/>
      <c r="O1621" s="378"/>
      <c r="P1621" s="378"/>
      <c r="Q1621" s="378"/>
      <c r="R1621" s="378"/>
      <c r="S1621" s="377"/>
      <c r="T1621" s="378"/>
      <c r="U1621" s="378"/>
      <c r="V1621" s="378"/>
      <c r="W1621" s="378"/>
      <c r="X1621" s="378"/>
      <c r="Y1621" s="378"/>
      <c r="Z1621" s="378"/>
      <c r="AA1621" s="378"/>
      <c r="AB1621" s="378"/>
      <c r="AC1621" s="378"/>
      <c r="AD1621" s="378"/>
      <c r="AE1621" s="378"/>
      <c r="AF1621" s="378"/>
      <c r="AG1621" s="378"/>
      <c r="AH1621" s="378"/>
      <c r="AI1621" s="378"/>
      <c r="AJ1621" s="378"/>
      <c r="AK1621" s="378"/>
      <c r="AL1621" s="378"/>
    </row>
    <row r="1622" spans="2:38" s="9" customFormat="1">
      <c r="B1622" s="7"/>
      <c r="E1622" s="378"/>
      <c r="F1622" s="378"/>
      <c r="G1622" s="378"/>
      <c r="H1622" s="378"/>
      <c r="I1622" s="378"/>
      <c r="J1622" s="378"/>
      <c r="K1622" s="378"/>
      <c r="L1622" s="378"/>
      <c r="M1622" s="378"/>
      <c r="N1622" s="378"/>
      <c r="O1622" s="378"/>
      <c r="P1622" s="378"/>
      <c r="Q1622" s="378"/>
      <c r="R1622" s="378"/>
      <c r="S1622" s="377"/>
      <c r="T1622" s="378"/>
      <c r="U1622" s="378"/>
      <c r="V1622" s="378"/>
      <c r="W1622" s="378"/>
      <c r="X1622" s="378"/>
      <c r="Y1622" s="378"/>
      <c r="Z1622" s="378"/>
      <c r="AA1622" s="378"/>
      <c r="AB1622" s="378"/>
      <c r="AC1622" s="378"/>
      <c r="AD1622" s="378"/>
      <c r="AE1622" s="378"/>
      <c r="AF1622" s="378"/>
      <c r="AG1622" s="378"/>
      <c r="AH1622" s="378"/>
      <c r="AI1622" s="378"/>
      <c r="AJ1622" s="378"/>
      <c r="AK1622" s="378"/>
      <c r="AL1622" s="378"/>
    </row>
    <row r="1623" spans="2:38" s="9" customFormat="1">
      <c r="B1623" s="7"/>
      <c r="E1623" s="378"/>
      <c r="F1623" s="378"/>
      <c r="G1623" s="378"/>
      <c r="H1623" s="378"/>
      <c r="I1623" s="378"/>
      <c r="J1623" s="378"/>
      <c r="K1623" s="378"/>
      <c r="L1623" s="378"/>
      <c r="M1623" s="378"/>
      <c r="N1623" s="378"/>
      <c r="O1623" s="378"/>
      <c r="P1623" s="378"/>
      <c r="Q1623" s="378"/>
      <c r="R1623" s="378"/>
      <c r="S1623" s="377"/>
      <c r="T1623" s="378"/>
      <c r="U1623" s="378"/>
      <c r="V1623" s="378"/>
      <c r="W1623" s="378"/>
      <c r="X1623" s="378"/>
      <c r="Y1623" s="378"/>
      <c r="Z1623" s="378"/>
      <c r="AA1623" s="378"/>
      <c r="AB1623" s="378"/>
      <c r="AC1623" s="378"/>
      <c r="AD1623" s="378"/>
      <c r="AE1623" s="378"/>
      <c r="AF1623" s="378"/>
      <c r="AG1623" s="378"/>
      <c r="AH1623" s="378"/>
      <c r="AI1623" s="378"/>
      <c r="AJ1623" s="378"/>
      <c r="AK1623" s="378"/>
      <c r="AL1623" s="378"/>
    </row>
    <row r="1624" spans="2:38" s="9" customFormat="1">
      <c r="B1624" s="7"/>
      <c r="E1624" s="378"/>
      <c r="F1624" s="378"/>
      <c r="G1624" s="378"/>
      <c r="H1624" s="378"/>
      <c r="I1624" s="378"/>
      <c r="J1624" s="378"/>
      <c r="K1624" s="378"/>
      <c r="L1624" s="378"/>
      <c r="M1624" s="378"/>
      <c r="N1624" s="378"/>
      <c r="O1624" s="378"/>
      <c r="P1624" s="378"/>
      <c r="Q1624" s="378"/>
      <c r="R1624" s="378"/>
      <c r="S1624" s="377"/>
      <c r="T1624" s="378"/>
      <c r="U1624" s="378"/>
      <c r="V1624" s="378"/>
      <c r="W1624" s="378"/>
      <c r="X1624" s="378"/>
      <c r="Y1624" s="378"/>
      <c r="Z1624" s="378"/>
      <c r="AA1624" s="378"/>
      <c r="AB1624" s="378"/>
      <c r="AC1624" s="378"/>
      <c r="AD1624" s="378"/>
      <c r="AE1624" s="378"/>
      <c r="AF1624" s="378"/>
      <c r="AG1624" s="378"/>
      <c r="AH1624" s="378"/>
      <c r="AI1624" s="378"/>
      <c r="AJ1624" s="378"/>
      <c r="AK1624" s="378"/>
      <c r="AL1624" s="378"/>
    </row>
    <row r="1625" spans="2:38" s="9" customFormat="1">
      <c r="B1625" s="7"/>
      <c r="E1625" s="378"/>
      <c r="F1625" s="378"/>
      <c r="G1625" s="378"/>
      <c r="H1625" s="378"/>
      <c r="I1625" s="378"/>
      <c r="J1625" s="378"/>
      <c r="K1625" s="378"/>
      <c r="L1625" s="378"/>
      <c r="M1625" s="378"/>
      <c r="N1625" s="378"/>
      <c r="O1625" s="378"/>
      <c r="P1625" s="378"/>
      <c r="Q1625" s="378"/>
      <c r="R1625" s="378"/>
      <c r="S1625" s="377"/>
      <c r="T1625" s="378"/>
      <c r="U1625" s="378"/>
      <c r="V1625" s="378"/>
      <c r="W1625" s="378"/>
      <c r="X1625" s="378"/>
      <c r="Y1625" s="378"/>
      <c r="Z1625" s="378"/>
      <c r="AA1625" s="378"/>
      <c r="AB1625" s="378"/>
      <c r="AC1625" s="378"/>
      <c r="AD1625" s="378"/>
      <c r="AE1625" s="378"/>
      <c r="AF1625" s="378"/>
      <c r="AG1625" s="378"/>
      <c r="AH1625" s="378"/>
      <c r="AI1625" s="378"/>
      <c r="AJ1625" s="378"/>
      <c r="AK1625" s="378"/>
      <c r="AL1625" s="378"/>
    </row>
    <row r="1626" spans="2:38" s="9" customFormat="1">
      <c r="B1626" s="7"/>
      <c r="E1626" s="378"/>
      <c r="F1626" s="378"/>
      <c r="G1626" s="378"/>
      <c r="H1626" s="378"/>
      <c r="I1626" s="378"/>
      <c r="J1626" s="378"/>
      <c r="K1626" s="378"/>
      <c r="L1626" s="378"/>
      <c r="M1626" s="378"/>
      <c r="N1626" s="378"/>
      <c r="O1626" s="378"/>
      <c r="P1626" s="378"/>
      <c r="Q1626" s="378"/>
      <c r="R1626" s="378"/>
      <c r="S1626" s="377"/>
      <c r="T1626" s="378"/>
      <c r="U1626" s="378"/>
      <c r="V1626" s="378"/>
      <c r="W1626" s="378"/>
      <c r="X1626" s="378"/>
      <c r="Y1626" s="378"/>
      <c r="Z1626" s="378"/>
      <c r="AA1626" s="378"/>
      <c r="AB1626" s="378"/>
      <c r="AC1626" s="378"/>
      <c r="AD1626" s="378"/>
      <c r="AE1626" s="378"/>
      <c r="AF1626" s="378"/>
      <c r="AG1626" s="378"/>
      <c r="AH1626" s="378"/>
      <c r="AI1626" s="378"/>
      <c r="AJ1626" s="378"/>
      <c r="AK1626" s="378"/>
      <c r="AL1626" s="378"/>
    </row>
    <row r="1627" spans="2:38" s="9" customFormat="1">
      <c r="B1627" s="7"/>
      <c r="E1627" s="378"/>
      <c r="F1627" s="378"/>
      <c r="G1627" s="378"/>
      <c r="H1627" s="378"/>
      <c r="I1627" s="378"/>
      <c r="J1627" s="378"/>
      <c r="K1627" s="378"/>
      <c r="L1627" s="378"/>
      <c r="M1627" s="378"/>
      <c r="N1627" s="378"/>
      <c r="O1627" s="378"/>
      <c r="P1627" s="378"/>
      <c r="Q1627" s="378"/>
      <c r="R1627" s="378"/>
      <c r="S1627" s="377"/>
      <c r="T1627" s="378"/>
      <c r="U1627" s="378"/>
      <c r="V1627" s="378"/>
      <c r="W1627" s="378"/>
      <c r="X1627" s="378"/>
      <c r="Y1627" s="378"/>
      <c r="Z1627" s="378"/>
      <c r="AA1627" s="378"/>
      <c r="AB1627" s="378"/>
      <c r="AC1627" s="378"/>
      <c r="AD1627" s="378"/>
      <c r="AE1627" s="378"/>
      <c r="AF1627" s="378"/>
      <c r="AG1627" s="378"/>
      <c r="AH1627" s="378"/>
      <c r="AI1627" s="378"/>
      <c r="AJ1627" s="378"/>
      <c r="AK1627" s="378"/>
      <c r="AL1627" s="378"/>
    </row>
    <row r="1628" spans="2:38" s="9" customFormat="1">
      <c r="B1628" s="7"/>
      <c r="E1628" s="378"/>
      <c r="F1628" s="378"/>
      <c r="G1628" s="378"/>
      <c r="H1628" s="378"/>
      <c r="I1628" s="378"/>
      <c r="J1628" s="378"/>
      <c r="K1628" s="378"/>
      <c r="L1628" s="378"/>
      <c r="M1628" s="378"/>
      <c r="N1628" s="378"/>
      <c r="O1628" s="378"/>
      <c r="P1628" s="378"/>
      <c r="Q1628" s="378"/>
      <c r="R1628" s="378"/>
      <c r="S1628" s="377"/>
      <c r="T1628" s="378"/>
      <c r="U1628" s="378"/>
      <c r="V1628" s="378"/>
      <c r="W1628" s="378"/>
      <c r="X1628" s="378"/>
      <c r="Y1628" s="378"/>
      <c r="Z1628" s="378"/>
      <c r="AA1628" s="378"/>
      <c r="AB1628" s="378"/>
      <c r="AC1628" s="378"/>
      <c r="AD1628" s="378"/>
      <c r="AE1628" s="378"/>
      <c r="AF1628" s="378"/>
      <c r="AG1628" s="378"/>
      <c r="AH1628" s="378"/>
      <c r="AI1628" s="378"/>
      <c r="AJ1628" s="378"/>
      <c r="AK1628" s="378"/>
      <c r="AL1628" s="378"/>
    </row>
    <row r="1629" spans="2:38" s="9" customFormat="1">
      <c r="B1629" s="7"/>
      <c r="E1629" s="378"/>
      <c r="F1629" s="378"/>
      <c r="G1629" s="378"/>
      <c r="H1629" s="378"/>
      <c r="I1629" s="378"/>
      <c r="J1629" s="378"/>
      <c r="K1629" s="378"/>
      <c r="L1629" s="378"/>
      <c r="M1629" s="378"/>
      <c r="N1629" s="378"/>
      <c r="O1629" s="378"/>
      <c r="P1629" s="378"/>
      <c r="Q1629" s="378"/>
      <c r="R1629" s="378"/>
      <c r="S1629" s="377"/>
      <c r="T1629" s="378"/>
      <c r="U1629" s="378"/>
      <c r="V1629" s="378"/>
      <c r="W1629" s="378"/>
      <c r="X1629" s="378"/>
      <c r="Y1629" s="378"/>
      <c r="Z1629" s="378"/>
      <c r="AA1629" s="378"/>
      <c r="AB1629" s="378"/>
      <c r="AC1629" s="378"/>
      <c r="AD1629" s="378"/>
      <c r="AE1629" s="378"/>
      <c r="AF1629" s="378"/>
      <c r="AG1629" s="378"/>
      <c r="AH1629" s="378"/>
      <c r="AI1629" s="378"/>
      <c r="AJ1629" s="378"/>
      <c r="AK1629" s="378"/>
      <c r="AL1629" s="378"/>
    </row>
    <row r="1630" spans="2:38" s="9" customFormat="1">
      <c r="B1630" s="7"/>
      <c r="E1630" s="378"/>
      <c r="F1630" s="378"/>
      <c r="G1630" s="378"/>
      <c r="H1630" s="378"/>
      <c r="I1630" s="378"/>
      <c r="J1630" s="378"/>
      <c r="K1630" s="378"/>
      <c r="L1630" s="378"/>
      <c r="M1630" s="378"/>
      <c r="N1630" s="378"/>
      <c r="O1630" s="378"/>
      <c r="P1630" s="378"/>
      <c r="Q1630" s="378"/>
      <c r="R1630" s="378"/>
      <c r="S1630" s="377"/>
      <c r="T1630" s="378"/>
      <c r="U1630" s="378"/>
      <c r="V1630" s="378"/>
      <c r="W1630" s="378"/>
      <c r="X1630" s="378"/>
      <c r="Y1630" s="378"/>
      <c r="Z1630" s="378"/>
      <c r="AA1630" s="378"/>
      <c r="AB1630" s="378"/>
      <c r="AC1630" s="378"/>
      <c r="AD1630" s="378"/>
      <c r="AE1630" s="378"/>
      <c r="AF1630" s="378"/>
      <c r="AG1630" s="378"/>
      <c r="AH1630" s="378"/>
      <c r="AI1630" s="378"/>
      <c r="AJ1630" s="378"/>
      <c r="AK1630" s="378"/>
      <c r="AL1630" s="378"/>
    </row>
    <row r="1631" spans="2:38" s="9" customFormat="1">
      <c r="B1631" s="7"/>
      <c r="E1631" s="378"/>
      <c r="F1631" s="378"/>
      <c r="G1631" s="378"/>
      <c r="H1631" s="378"/>
      <c r="I1631" s="378"/>
      <c r="J1631" s="378"/>
      <c r="K1631" s="378"/>
      <c r="L1631" s="378"/>
      <c r="M1631" s="378"/>
      <c r="N1631" s="378"/>
      <c r="O1631" s="378"/>
      <c r="P1631" s="378"/>
      <c r="Q1631" s="378"/>
      <c r="R1631" s="378"/>
      <c r="S1631" s="377"/>
      <c r="T1631" s="378"/>
      <c r="U1631" s="378"/>
      <c r="V1631" s="378"/>
      <c r="W1631" s="378"/>
      <c r="X1631" s="378"/>
      <c r="Y1631" s="378"/>
      <c r="Z1631" s="378"/>
      <c r="AA1631" s="378"/>
      <c r="AB1631" s="378"/>
      <c r="AC1631" s="378"/>
      <c r="AD1631" s="378"/>
      <c r="AE1631" s="378"/>
      <c r="AF1631" s="378"/>
      <c r="AG1631" s="378"/>
      <c r="AH1631" s="378"/>
      <c r="AI1631" s="378"/>
      <c r="AJ1631" s="378"/>
      <c r="AK1631" s="378"/>
      <c r="AL1631" s="378"/>
    </row>
    <row r="1632" spans="2:38" s="9" customFormat="1">
      <c r="B1632" s="7"/>
      <c r="E1632" s="378"/>
      <c r="F1632" s="378"/>
      <c r="G1632" s="378"/>
      <c r="H1632" s="378"/>
      <c r="I1632" s="378"/>
      <c r="J1632" s="378"/>
      <c r="K1632" s="378"/>
      <c r="L1632" s="378"/>
      <c r="M1632" s="378"/>
      <c r="N1632" s="378"/>
      <c r="O1632" s="378"/>
      <c r="P1632" s="378"/>
      <c r="Q1632" s="378"/>
      <c r="R1632" s="378"/>
      <c r="S1632" s="377"/>
      <c r="T1632" s="378"/>
      <c r="U1632" s="378"/>
      <c r="V1632" s="378"/>
      <c r="W1632" s="378"/>
      <c r="X1632" s="378"/>
      <c r="Y1632" s="378"/>
      <c r="Z1632" s="378"/>
      <c r="AA1632" s="378"/>
      <c r="AB1632" s="378"/>
      <c r="AC1632" s="378"/>
      <c r="AD1632" s="378"/>
      <c r="AE1632" s="378"/>
      <c r="AF1632" s="378"/>
      <c r="AG1632" s="378"/>
      <c r="AH1632" s="378"/>
      <c r="AI1632" s="378"/>
      <c r="AJ1632" s="378"/>
      <c r="AK1632" s="378"/>
      <c r="AL1632" s="378"/>
    </row>
    <row r="1633" spans="2:38" s="9" customFormat="1">
      <c r="B1633" s="7"/>
      <c r="E1633" s="378"/>
      <c r="F1633" s="378"/>
      <c r="G1633" s="378"/>
      <c r="H1633" s="378"/>
      <c r="I1633" s="378"/>
      <c r="J1633" s="378"/>
      <c r="K1633" s="378"/>
      <c r="L1633" s="378"/>
      <c r="M1633" s="378"/>
      <c r="N1633" s="378"/>
      <c r="O1633" s="378"/>
      <c r="P1633" s="378"/>
      <c r="Q1633" s="378"/>
      <c r="R1633" s="378"/>
      <c r="S1633" s="377"/>
      <c r="T1633" s="378"/>
      <c r="U1633" s="378"/>
      <c r="V1633" s="378"/>
      <c r="W1633" s="378"/>
      <c r="X1633" s="378"/>
      <c r="Y1633" s="378"/>
      <c r="Z1633" s="378"/>
      <c r="AA1633" s="378"/>
      <c r="AB1633" s="378"/>
      <c r="AC1633" s="378"/>
      <c r="AD1633" s="378"/>
      <c r="AE1633" s="378"/>
      <c r="AF1633" s="378"/>
      <c r="AG1633" s="378"/>
      <c r="AH1633" s="378"/>
      <c r="AI1633" s="378"/>
      <c r="AJ1633" s="378"/>
      <c r="AK1633" s="378"/>
      <c r="AL1633" s="378"/>
    </row>
    <row r="1634" spans="2:38" s="9" customFormat="1">
      <c r="B1634" s="7"/>
      <c r="E1634" s="378"/>
      <c r="F1634" s="378"/>
      <c r="G1634" s="378"/>
      <c r="H1634" s="378"/>
      <c r="I1634" s="378"/>
      <c r="J1634" s="378"/>
      <c r="K1634" s="378"/>
      <c r="L1634" s="378"/>
      <c r="M1634" s="378"/>
      <c r="N1634" s="378"/>
      <c r="O1634" s="378"/>
      <c r="P1634" s="378"/>
      <c r="Q1634" s="378"/>
      <c r="R1634" s="378"/>
      <c r="S1634" s="377"/>
      <c r="T1634" s="378"/>
      <c r="U1634" s="378"/>
      <c r="V1634" s="378"/>
      <c r="W1634" s="378"/>
      <c r="X1634" s="378"/>
      <c r="Y1634" s="378"/>
      <c r="Z1634" s="378"/>
      <c r="AA1634" s="378"/>
      <c r="AB1634" s="378"/>
      <c r="AC1634" s="378"/>
      <c r="AD1634" s="378"/>
      <c r="AE1634" s="378"/>
      <c r="AF1634" s="378"/>
      <c r="AG1634" s="378"/>
      <c r="AH1634" s="378"/>
      <c r="AI1634" s="378"/>
      <c r="AJ1634" s="378"/>
      <c r="AK1634" s="378"/>
      <c r="AL1634" s="378"/>
    </row>
    <row r="1635" spans="2:38" s="9" customFormat="1">
      <c r="B1635" s="7"/>
      <c r="E1635" s="378"/>
      <c r="F1635" s="378"/>
      <c r="G1635" s="378"/>
      <c r="H1635" s="378"/>
      <c r="I1635" s="378"/>
      <c r="J1635" s="378"/>
      <c r="K1635" s="378"/>
      <c r="L1635" s="378"/>
      <c r="M1635" s="378"/>
      <c r="N1635" s="378"/>
      <c r="O1635" s="378"/>
      <c r="P1635" s="378"/>
      <c r="Q1635" s="378"/>
      <c r="R1635" s="378"/>
      <c r="S1635" s="377"/>
      <c r="T1635" s="378"/>
      <c r="U1635" s="378"/>
      <c r="V1635" s="378"/>
      <c r="W1635" s="378"/>
      <c r="X1635" s="378"/>
      <c r="Y1635" s="378"/>
      <c r="Z1635" s="378"/>
      <c r="AA1635" s="378"/>
      <c r="AB1635" s="378"/>
      <c r="AC1635" s="378"/>
      <c r="AD1635" s="378"/>
      <c r="AE1635" s="378"/>
      <c r="AF1635" s="378"/>
      <c r="AG1635" s="378"/>
      <c r="AH1635" s="378"/>
      <c r="AI1635" s="378"/>
      <c r="AJ1635" s="378"/>
      <c r="AK1635" s="378"/>
      <c r="AL1635" s="378"/>
    </row>
    <row r="1636" spans="2:38" s="9" customFormat="1">
      <c r="B1636" s="7"/>
      <c r="E1636" s="378"/>
      <c r="F1636" s="378"/>
      <c r="G1636" s="378"/>
      <c r="H1636" s="378"/>
      <c r="I1636" s="378"/>
      <c r="J1636" s="378"/>
      <c r="K1636" s="378"/>
      <c r="L1636" s="378"/>
      <c r="M1636" s="378"/>
      <c r="N1636" s="378"/>
      <c r="O1636" s="378"/>
      <c r="P1636" s="378"/>
      <c r="Q1636" s="378"/>
      <c r="R1636" s="378"/>
      <c r="S1636" s="377"/>
      <c r="T1636" s="378"/>
      <c r="U1636" s="378"/>
      <c r="V1636" s="378"/>
      <c r="W1636" s="378"/>
      <c r="X1636" s="378"/>
      <c r="Y1636" s="378"/>
      <c r="Z1636" s="378"/>
      <c r="AA1636" s="378"/>
      <c r="AB1636" s="378"/>
      <c r="AC1636" s="378"/>
      <c r="AD1636" s="378"/>
      <c r="AE1636" s="378"/>
      <c r="AF1636" s="378"/>
      <c r="AG1636" s="378"/>
      <c r="AH1636" s="378"/>
      <c r="AI1636" s="378"/>
      <c r="AJ1636" s="378"/>
      <c r="AK1636" s="378"/>
      <c r="AL1636" s="378"/>
    </row>
    <row r="1637" spans="2:38" s="9" customFormat="1">
      <c r="B1637" s="7"/>
      <c r="E1637" s="378"/>
      <c r="F1637" s="378"/>
      <c r="G1637" s="378"/>
      <c r="H1637" s="378"/>
      <c r="I1637" s="378"/>
      <c r="J1637" s="378"/>
      <c r="K1637" s="378"/>
      <c r="L1637" s="378"/>
      <c r="M1637" s="378"/>
      <c r="N1637" s="378"/>
      <c r="O1637" s="378"/>
      <c r="P1637" s="378"/>
      <c r="Q1637" s="378"/>
      <c r="R1637" s="378"/>
      <c r="S1637" s="377"/>
      <c r="T1637" s="378"/>
      <c r="U1637" s="378"/>
      <c r="V1637" s="378"/>
      <c r="W1637" s="378"/>
      <c r="X1637" s="378"/>
      <c r="Y1637" s="378"/>
      <c r="Z1637" s="378"/>
      <c r="AA1637" s="378"/>
      <c r="AB1637" s="378"/>
      <c r="AC1637" s="378"/>
      <c r="AD1637" s="378"/>
      <c r="AE1637" s="378"/>
      <c r="AF1637" s="378"/>
      <c r="AG1637" s="378"/>
      <c r="AH1637" s="378"/>
      <c r="AI1637" s="378"/>
      <c r="AJ1637" s="378"/>
      <c r="AK1637" s="378"/>
      <c r="AL1637" s="378"/>
    </row>
    <row r="1638" spans="2:38" s="9" customFormat="1">
      <c r="B1638" s="7"/>
      <c r="E1638" s="378"/>
      <c r="F1638" s="378"/>
      <c r="G1638" s="378"/>
      <c r="H1638" s="378"/>
      <c r="I1638" s="378"/>
      <c r="J1638" s="378"/>
      <c r="K1638" s="378"/>
      <c r="L1638" s="378"/>
      <c r="M1638" s="378"/>
      <c r="N1638" s="378"/>
      <c r="O1638" s="378"/>
      <c r="P1638" s="378"/>
      <c r="Q1638" s="378"/>
      <c r="R1638" s="378"/>
      <c r="S1638" s="377"/>
      <c r="T1638" s="378"/>
      <c r="U1638" s="378"/>
      <c r="V1638" s="378"/>
      <c r="W1638" s="378"/>
      <c r="X1638" s="378"/>
      <c r="Y1638" s="378"/>
      <c r="Z1638" s="378"/>
      <c r="AA1638" s="378"/>
      <c r="AB1638" s="378"/>
      <c r="AC1638" s="378"/>
      <c r="AD1638" s="378"/>
      <c r="AE1638" s="378"/>
      <c r="AF1638" s="378"/>
      <c r="AG1638" s="378"/>
      <c r="AH1638" s="378"/>
      <c r="AI1638" s="378"/>
      <c r="AJ1638" s="378"/>
      <c r="AK1638" s="378"/>
      <c r="AL1638" s="378"/>
    </row>
    <row r="1639" spans="2:38" s="9" customFormat="1">
      <c r="B1639" s="7"/>
      <c r="E1639" s="378"/>
      <c r="F1639" s="378"/>
      <c r="G1639" s="378"/>
      <c r="H1639" s="378"/>
      <c r="I1639" s="378"/>
      <c r="J1639" s="378"/>
      <c r="K1639" s="378"/>
      <c r="L1639" s="378"/>
      <c r="M1639" s="378"/>
      <c r="N1639" s="378"/>
      <c r="O1639" s="378"/>
      <c r="P1639" s="378"/>
      <c r="Q1639" s="378"/>
      <c r="R1639" s="378"/>
      <c r="S1639" s="377"/>
      <c r="T1639" s="378"/>
      <c r="U1639" s="378"/>
      <c r="V1639" s="378"/>
      <c r="W1639" s="378"/>
      <c r="X1639" s="378"/>
      <c r="Y1639" s="378"/>
      <c r="Z1639" s="378"/>
      <c r="AA1639" s="378"/>
      <c r="AB1639" s="378"/>
      <c r="AC1639" s="378"/>
      <c r="AD1639" s="378"/>
      <c r="AE1639" s="378"/>
      <c r="AF1639" s="378"/>
      <c r="AG1639" s="378"/>
      <c r="AH1639" s="378"/>
      <c r="AI1639" s="378"/>
      <c r="AJ1639" s="378"/>
      <c r="AK1639" s="378"/>
      <c r="AL1639" s="378"/>
    </row>
    <row r="1640" spans="2:38" s="9" customFormat="1">
      <c r="B1640" s="7"/>
      <c r="E1640" s="378"/>
      <c r="F1640" s="378"/>
      <c r="G1640" s="378"/>
      <c r="H1640" s="378"/>
      <c r="I1640" s="378"/>
      <c r="J1640" s="378"/>
      <c r="K1640" s="378"/>
      <c r="L1640" s="378"/>
      <c r="M1640" s="378"/>
      <c r="N1640" s="378"/>
      <c r="O1640" s="378"/>
      <c r="P1640" s="378"/>
      <c r="Q1640" s="378"/>
      <c r="R1640" s="378"/>
      <c r="S1640" s="377"/>
      <c r="T1640" s="378"/>
      <c r="U1640" s="378"/>
      <c r="V1640" s="378"/>
      <c r="W1640" s="378"/>
      <c r="X1640" s="378"/>
      <c r="Y1640" s="378"/>
      <c r="Z1640" s="378"/>
      <c r="AA1640" s="378"/>
      <c r="AB1640" s="378"/>
      <c r="AC1640" s="378"/>
      <c r="AD1640" s="378"/>
      <c r="AE1640" s="378"/>
      <c r="AF1640" s="378"/>
      <c r="AG1640" s="378"/>
      <c r="AH1640" s="378"/>
      <c r="AI1640" s="378"/>
      <c r="AJ1640" s="378"/>
      <c r="AK1640" s="378"/>
      <c r="AL1640" s="378"/>
    </row>
    <row r="1641" spans="2:38" s="9" customFormat="1">
      <c r="B1641" s="7"/>
      <c r="E1641" s="378"/>
      <c r="F1641" s="378"/>
      <c r="G1641" s="378"/>
      <c r="H1641" s="378"/>
      <c r="I1641" s="378"/>
      <c r="J1641" s="378"/>
      <c r="K1641" s="378"/>
      <c r="L1641" s="378"/>
      <c r="M1641" s="378"/>
      <c r="N1641" s="378"/>
      <c r="O1641" s="378"/>
      <c r="P1641" s="378"/>
      <c r="Q1641" s="378"/>
      <c r="R1641" s="378"/>
      <c r="S1641" s="377"/>
      <c r="T1641" s="378"/>
      <c r="U1641" s="378"/>
      <c r="V1641" s="378"/>
      <c r="W1641" s="378"/>
      <c r="X1641" s="378"/>
      <c r="Y1641" s="378"/>
      <c r="Z1641" s="378"/>
      <c r="AA1641" s="378"/>
      <c r="AB1641" s="378"/>
      <c r="AC1641" s="378"/>
      <c r="AD1641" s="378"/>
      <c r="AE1641" s="378"/>
      <c r="AF1641" s="378"/>
      <c r="AG1641" s="378"/>
      <c r="AH1641" s="378"/>
      <c r="AI1641" s="378"/>
      <c r="AJ1641" s="378"/>
      <c r="AK1641" s="378"/>
      <c r="AL1641" s="378"/>
    </row>
    <row r="1642" spans="2:38" s="9" customFormat="1">
      <c r="B1642" s="7"/>
      <c r="E1642" s="378"/>
      <c r="F1642" s="378"/>
      <c r="G1642" s="378"/>
      <c r="H1642" s="378"/>
      <c r="I1642" s="378"/>
      <c r="J1642" s="378"/>
      <c r="K1642" s="378"/>
      <c r="L1642" s="378"/>
      <c r="M1642" s="378"/>
      <c r="N1642" s="378"/>
      <c r="O1642" s="378"/>
      <c r="P1642" s="378"/>
      <c r="Q1642" s="378"/>
      <c r="R1642" s="378"/>
      <c r="S1642" s="377"/>
      <c r="T1642" s="378"/>
      <c r="U1642" s="378"/>
      <c r="V1642" s="378"/>
      <c r="W1642" s="378"/>
      <c r="X1642" s="378"/>
      <c r="Y1642" s="378"/>
      <c r="Z1642" s="378"/>
      <c r="AA1642" s="378"/>
      <c r="AB1642" s="378"/>
      <c r="AC1642" s="378"/>
      <c r="AD1642" s="378"/>
      <c r="AE1642" s="378"/>
      <c r="AF1642" s="378"/>
      <c r="AG1642" s="378"/>
      <c r="AH1642" s="378"/>
      <c r="AI1642" s="378"/>
      <c r="AJ1642" s="378"/>
      <c r="AK1642" s="378"/>
      <c r="AL1642" s="378"/>
    </row>
    <row r="1643" spans="2:38" s="9" customFormat="1">
      <c r="B1643" s="7"/>
      <c r="E1643" s="378"/>
      <c r="F1643" s="378"/>
      <c r="G1643" s="378"/>
      <c r="H1643" s="378"/>
      <c r="I1643" s="378"/>
      <c r="J1643" s="378"/>
      <c r="K1643" s="378"/>
      <c r="L1643" s="378"/>
      <c r="M1643" s="378"/>
      <c r="N1643" s="378"/>
      <c r="O1643" s="378"/>
      <c r="P1643" s="378"/>
      <c r="Q1643" s="378"/>
      <c r="R1643" s="378"/>
      <c r="S1643" s="377"/>
      <c r="T1643" s="378"/>
      <c r="U1643" s="378"/>
      <c r="V1643" s="378"/>
      <c r="W1643" s="378"/>
      <c r="X1643" s="378"/>
      <c r="Y1643" s="378"/>
      <c r="Z1643" s="378"/>
      <c r="AA1643" s="378"/>
      <c r="AB1643" s="378"/>
      <c r="AC1643" s="378"/>
      <c r="AD1643" s="378"/>
      <c r="AE1643" s="378"/>
      <c r="AF1643" s="378"/>
      <c r="AG1643" s="378"/>
      <c r="AH1643" s="378"/>
      <c r="AI1643" s="378"/>
      <c r="AJ1643" s="378"/>
      <c r="AK1643" s="378"/>
      <c r="AL1643" s="378"/>
    </row>
    <row r="1644" spans="2:38" s="9" customFormat="1">
      <c r="B1644" s="7"/>
      <c r="E1644" s="378"/>
      <c r="F1644" s="378"/>
      <c r="G1644" s="378"/>
      <c r="H1644" s="378"/>
      <c r="I1644" s="378"/>
      <c r="J1644" s="378"/>
      <c r="K1644" s="378"/>
      <c r="L1644" s="378"/>
      <c r="M1644" s="378"/>
      <c r="N1644" s="378"/>
      <c r="O1644" s="378"/>
      <c r="P1644" s="378"/>
      <c r="Q1644" s="378"/>
      <c r="R1644" s="378"/>
      <c r="S1644" s="377"/>
      <c r="T1644" s="378"/>
      <c r="U1644" s="378"/>
      <c r="V1644" s="378"/>
      <c r="W1644" s="378"/>
      <c r="X1644" s="378"/>
      <c r="Y1644" s="378"/>
      <c r="Z1644" s="378"/>
      <c r="AA1644" s="378"/>
      <c r="AB1644" s="378"/>
      <c r="AC1644" s="378"/>
      <c r="AD1644" s="378"/>
      <c r="AE1644" s="378"/>
      <c r="AF1644" s="378"/>
      <c r="AG1644" s="378"/>
      <c r="AH1644" s="378"/>
      <c r="AI1644" s="378"/>
      <c r="AJ1644" s="378"/>
      <c r="AK1644" s="378"/>
      <c r="AL1644" s="378"/>
    </row>
    <row r="1645" spans="2:38" s="9" customFormat="1">
      <c r="B1645" s="7"/>
      <c r="E1645" s="378"/>
      <c r="F1645" s="378"/>
      <c r="G1645" s="378"/>
      <c r="H1645" s="378"/>
      <c r="I1645" s="378"/>
      <c r="J1645" s="378"/>
      <c r="K1645" s="378"/>
      <c r="L1645" s="378"/>
      <c r="M1645" s="378"/>
      <c r="N1645" s="378"/>
      <c r="O1645" s="378"/>
      <c r="P1645" s="378"/>
      <c r="Q1645" s="378"/>
      <c r="R1645" s="378"/>
      <c r="S1645" s="377"/>
      <c r="T1645" s="378"/>
      <c r="U1645" s="378"/>
      <c r="V1645" s="378"/>
      <c r="W1645" s="378"/>
      <c r="X1645" s="378"/>
      <c r="Y1645" s="378"/>
      <c r="Z1645" s="378"/>
      <c r="AA1645" s="378"/>
      <c r="AB1645" s="378"/>
      <c r="AC1645" s="378"/>
      <c r="AD1645" s="378"/>
      <c r="AE1645" s="378"/>
      <c r="AF1645" s="378"/>
      <c r="AG1645" s="378"/>
      <c r="AH1645" s="378"/>
      <c r="AI1645" s="378"/>
      <c r="AJ1645" s="378"/>
      <c r="AK1645" s="378"/>
      <c r="AL1645" s="378"/>
    </row>
    <row r="1646" spans="2:38" s="9" customFormat="1">
      <c r="B1646" s="7"/>
      <c r="E1646" s="378"/>
      <c r="F1646" s="378"/>
      <c r="G1646" s="378"/>
      <c r="H1646" s="378"/>
      <c r="I1646" s="378"/>
      <c r="J1646" s="378"/>
      <c r="K1646" s="378"/>
      <c r="L1646" s="378"/>
      <c r="M1646" s="378"/>
      <c r="N1646" s="378"/>
      <c r="O1646" s="378"/>
      <c r="P1646" s="378"/>
      <c r="Q1646" s="378"/>
      <c r="R1646" s="378"/>
      <c r="S1646" s="377"/>
      <c r="T1646" s="378"/>
      <c r="U1646" s="378"/>
      <c r="V1646" s="378"/>
      <c r="W1646" s="378"/>
      <c r="X1646" s="378"/>
      <c r="Y1646" s="378"/>
      <c r="Z1646" s="378"/>
      <c r="AA1646" s="378"/>
      <c r="AB1646" s="378"/>
      <c r="AC1646" s="378"/>
      <c r="AD1646" s="378"/>
      <c r="AE1646" s="378"/>
      <c r="AF1646" s="378"/>
      <c r="AG1646" s="378"/>
      <c r="AH1646" s="378"/>
      <c r="AI1646" s="378"/>
      <c r="AJ1646" s="378"/>
      <c r="AK1646" s="378"/>
      <c r="AL1646" s="378"/>
    </row>
    <row r="1647" spans="2:38" s="9" customFormat="1">
      <c r="B1647" s="7"/>
      <c r="E1647" s="378"/>
      <c r="F1647" s="378"/>
      <c r="G1647" s="378"/>
      <c r="H1647" s="378"/>
      <c r="I1647" s="378"/>
      <c r="J1647" s="378"/>
      <c r="K1647" s="378"/>
      <c r="L1647" s="378"/>
      <c r="M1647" s="378"/>
      <c r="N1647" s="378"/>
      <c r="O1647" s="378"/>
      <c r="P1647" s="378"/>
      <c r="Q1647" s="378"/>
      <c r="R1647" s="378"/>
      <c r="S1647" s="377"/>
      <c r="T1647" s="378"/>
      <c r="U1647" s="378"/>
      <c r="V1647" s="378"/>
      <c r="W1647" s="378"/>
      <c r="X1647" s="378"/>
      <c r="Y1647" s="378"/>
      <c r="Z1647" s="378"/>
      <c r="AA1647" s="378"/>
      <c r="AB1647" s="378"/>
      <c r="AC1647" s="378"/>
      <c r="AD1647" s="378"/>
      <c r="AE1647" s="378"/>
      <c r="AF1647" s="378"/>
      <c r="AG1647" s="378"/>
      <c r="AH1647" s="378"/>
      <c r="AI1647" s="378"/>
      <c r="AJ1647" s="378"/>
      <c r="AK1647" s="378"/>
      <c r="AL1647" s="378"/>
    </row>
    <row r="1648" spans="2:38" s="9" customFormat="1">
      <c r="B1648" s="7"/>
      <c r="E1648" s="378"/>
      <c r="F1648" s="378"/>
      <c r="G1648" s="378"/>
      <c r="H1648" s="378"/>
      <c r="I1648" s="378"/>
      <c r="J1648" s="378"/>
      <c r="K1648" s="378"/>
      <c r="L1648" s="378"/>
      <c r="M1648" s="378"/>
      <c r="N1648" s="378"/>
      <c r="O1648" s="378"/>
      <c r="P1648" s="378"/>
      <c r="Q1648" s="378"/>
      <c r="R1648" s="378"/>
      <c r="S1648" s="377"/>
      <c r="T1648" s="378"/>
      <c r="U1648" s="378"/>
      <c r="V1648" s="378"/>
      <c r="W1648" s="378"/>
      <c r="X1648" s="378"/>
      <c r="Y1648" s="378"/>
      <c r="Z1648" s="378"/>
      <c r="AA1648" s="378"/>
      <c r="AB1648" s="378"/>
      <c r="AC1648" s="378"/>
      <c r="AD1648" s="378"/>
      <c r="AE1648" s="378"/>
      <c r="AF1648" s="378"/>
      <c r="AG1648" s="378"/>
      <c r="AH1648" s="378"/>
      <c r="AI1648" s="378"/>
      <c r="AJ1648" s="378"/>
      <c r="AK1648" s="378"/>
      <c r="AL1648" s="378"/>
    </row>
    <row r="1649" spans="2:38" s="9" customFormat="1">
      <c r="B1649" s="7"/>
      <c r="E1649" s="378"/>
      <c r="F1649" s="378"/>
      <c r="G1649" s="378"/>
      <c r="H1649" s="378"/>
      <c r="I1649" s="378"/>
      <c r="J1649" s="378"/>
      <c r="K1649" s="378"/>
      <c r="L1649" s="378"/>
      <c r="M1649" s="378"/>
      <c r="N1649" s="378"/>
      <c r="O1649" s="378"/>
      <c r="P1649" s="378"/>
      <c r="Q1649" s="378"/>
      <c r="R1649" s="378"/>
      <c r="S1649" s="377"/>
      <c r="T1649" s="378"/>
      <c r="U1649" s="378"/>
      <c r="V1649" s="378"/>
      <c r="W1649" s="378"/>
      <c r="X1649" s="378"/>
      <c r="Y1649" s="378"/>
      <c r="Z1649" s="378"/>
      <c r="AA1649" s="378"/>
      <c r="AB1649" s="378"/>
      <c r="AC1649" s="378"/>
      <c r="AD1649" s="378"/>
      <c r="AE1649" s="378"/>
      <c r="AF1649" s="378"/>
      <c r="AG1649" s="378"/>
      <c r="AH1649" s="378"/>
      <c r="AI1649" s="378"/>
      <c r="AJ1649" s="378"/>
      <c r="AK1649" s="378"/>
      <c r="AL1649" s="378"/>
    </row>
    <row r="1650" spans="2:38" s="9" customFormat="1">
      <c r="B1650" s="7"/>
      <c r="E1650" s="378"/>
      <c r="F1650" s="378"/>
      <c r="G1650" s="378"/>
      <c r="H1650" s="378"/>
      <c r="I1650" s="378"/>
      <c r="J1650" s="378"/>
      <c r="K1650" s="378"/>
      <c r="L1650" s="378"/>
      <c r="M1650" s="378"/>
      <c r="N1650" s="378"/>
      <c r="O1650" s="378"/>
      <c r="P1650" s="378"/>
      <c r="Q1650" s="378"/>
      <c r="R1650" s="378"/>
      <c r="S1650" s="377"/>
      <c r="T1650" s="378"/>
      <c r="U1650" s="378"/>
      <c r="V1650" s="378"/>
      <c r="W1650" s="378"/>
      <c r="X1650" s="378"/>
      <c r="Y1650" s="378"/>
      <c r="Z1650" s="378"/>
      <c r="AA1650" s="378"/>
      <c r="AB1650" s="378"/>
      <c r="AC1650" s="378"/>
      <c r="AD1650" s="378"/>
      <c r="AE1650" s="378"/>
      <c r="AF1650" s="378"/>
      <c r="AG1650" s="378"/>
      <c r="AH1650" s="378"/>
      <c r="AI1650" s="378"/>
      <c r="AJ1650" s="378"/>
      <c r="AK1650" s="378"/>
      <c r="AL1650" s="378"/>
    </row>
    <row r="1651" spans="2:38" s="9" customFormat="1">
      <c r="B1651" s="7"/>
      <c r="E1651" s="378"/>
      <c r="F1651" s="378"/>
      <c r="G1651" s="378"/>
      <c r="H1651" s="378"/>
      <c r="I1651" s="378"/>
      <c r="J1651" s="378"/>
      <c r="K1651" s="378"/>
      <c r="L1651" s="378"/>
      <c r="M1651" s="378"/>
      <c r="N1651" s="378"/>
      <c r="O1651" s="378"/>
      <c r="P1651" s="378"/>
      <c r="Q1651" s="378"/>
      <c r="R1651" s="378"/>
      <c r="S1651" s="377"/>
      <c r="T1651" s="378"/>
      <c r="U1651" s="378"/>
      <c r="V1651" s="378"/>
      <c r="W1651" s="378"/>
      <c r="X1651" s="378"/>
      <c r="Y1651" s="378"/>
      <c r="Z1651" s="378"/>
      <c r="AA1651" s="378"/>
      <c r="AB1651" s="378"/>
      <c r="AC1651" s="378"/>
      <c r="AD1651" s="378"/>
      <c r="AE1651" s="378"/>
      <c r="AF1651" s="378"/>
      <c r="AG1651" s="378"/>
      <c r="AH1651" s="378"/>
      <c r="AI1651" s="378"/>
      <c r="AJ1651" s="378"/>
      <c r="AK1651" s="378"/>
      <c r="AL1651" s="378"/>
    </row>
    <row r="1652" spans="2:38" s="9" customFormat="1">
      <c r="B1652" s="7"/>
      <c r="E1652" s="378"/>
      <c r="F1652" s="378"/>
      <c r="G1652" s="378"/>
      <c r="H1652" s="378"/>
      <c r="I1652" s="378"/>
      <c r="J1652" s="378"/>
      <c r="K1652" s="378"/>
      <c r="L1652" s="378"/>
      <c r="M1652" s="378"/>
      <c r="N1652" s="378"/>
      <c r="O1652" s="378"/>
      <c r="P1652" s="378"/>
      <c r="Q1652" s="378"/>
      <c r="R1652" s="378"/>
      <c r="S1652" s="377"/>
      <c r="T1652" s="378"/>
      <c r="U1652" s="378"/>
      <c r="V1652" s="378"/>
      <c r="W1652" s="378"/>
      <c r="X1652" s="378"/>
      <c r="Y1652" s="378"/>
      <c r="Z1652" s="378"/>
      <c r="AA1652" s="378"/>
      <c r="AB1652" s="378"/>
      <c r="AC1652" s="378"/>
      <c r="AD1652" s="378"/>
      <c r="AE1652" s="378"/>
      <c r="AF1652" s="378"/>
      <c r="AG1652" s="378"/>
      <c r="AH1652" s="378"/>
      <c r="AI1652" s="378"/>
      <c r="AJ1652" s="378"/>
      <c r="AK1652" s="378"/>
      <c r="AL1652" s="378"/>
    </row>
    <row r="1653" spans="2:38" s="9" customFormat="1">
      <c r="B1653" s="7"/>
      <c r="E1653" s="378"/>
      <c r="F1653" s="378"/>
      <c r="G1653" s="378"/>
      <c r="H1653" s="378"/>
      <c r="I1653" s="378"/>
      <c r="J1653" s="378"/>
      <c r="K1653" s="378"/>
      <c r="L1653" s="378"/>
      <c r="M1653" s="378"/>
      <c r="N1653" s="378"/>
      <c r="O1653" s="378"/>
      <c r="P1653" s="378"/>
      <c r="Q1653" s="378"/>
      <c r="R1653" s="378"/>
      <c r="S1653" s="377"/>
      <c r="T1653" s="378"/>
      <c r="U1653" s="378"/>
      <c r="V1653" s="378"/>
      <c r="W1653" s="378"/>
      <c r="X1653" s="378"/>
      <c r="Y1653" s="378"/>
      <c r="Z1653" s="378"/>
      <c r="AA1653" s="378"/>
      <c r="AB1653" s="378"/>
      <c r="AC1653" s="378"/>
      <c r="AD1653" s="378"/>
      <c r="AE1653" s="378"/>
      <c r="AF1653" s="378"/>
      <c r="AG1653" s="378"/>
      <c r="AH1653" s="378"/>
      <c r="AI1653" s="378"/>
      <c r="AJ1653" s="378"/>
      <c r="AK1653" s="378"/>
      <c r="AL1653" s="378"/>
    </row>
    <row r="1654" spans="2:38" s="9" customFormat="1">
      <c r="B1654" s="7"/>
      <c r="E1654" s="378"/>
      <c r="F1654" s="378"/>
      <c r="G1654" s="378"/>
      <c r="H1654" s="378"/>
      <c r="I1654" s="378"/>
      <c r="J1654" s="378"/>
      <c r="K1654" s="378"/>
      <c r="L1654" s="378"/>
      <c r="M1654" s="378"/>
      <c r="N1654" s="378"/>
      <c r="O1654" s="378"/>
      <c r="P1654" s="378"/>
      <c r="Q1654" s="378"/>
      <c r="R1654" s="378"/>
      <c r="S1654" s="377"/>
      <c r="T1654" s="378"/>
      <c r="U1654" s="378"/>
      <c r="V1654" s="378"/>
      <c r="W1654" s="378"/>
      <c r="X1654" s="378"/>
      <c r="Y1654" s="378"/>
      <c r="Z1654" s="378"/>
      <c r="AA1654" s="378"/>
      <c r="AB1654" s="378"/>
      <c r="AC1654" s="378"/>
      <c r="AD1654" s="378"/>
      <c r="AE1654" s="378"/>
      <c r="AF1654" s="378"/>
      <c r="AG1654" s="378"/>
      <c r="AH1654" s="378"/>
      <c r="AI1654" s="378"/>
      <c r="AJ1654" s="378"/>
      <c r="AK1654" s="378"/>
      <c r="AL1654" s="378"/>
    </row>
    <row r="1655" spans="2:38" s="9" customFormat="1">
      <c r="B1655" s="7"/>
      <c r="E1655" s="378"/>
      <c r="F1655" s="378"/>
      <c r="G1655" s="378"/>
      <c r="H1655" s="378"/>
      <c r="I1655" s="378"/>
      <c r="J1655" s="378"/>
      <c r="K1655" s="378"/>
      <c r="L1655" s="378"/>
      <c r="M1655" s="378"/>
      <c r="N1655" s="378"/>
      <c r="O1655" s="378"/>
      <c r="P1655" s="378"/>
      <c r="Q1655" s="378"/>
      <c r="R1655" s="378"/>
      <c r="S1655" s="377"/>
      <c r="T1655" s="378"/>
      <c r="U1655" s="378"/>
      <c r="V1655" s="378"/>
      <c r="W1655" s="378"/>
      <c r="X1655" s="378"/>
      <c r="Y1655" s="378"/>
      <c r="Z1655" s="378"/>
      <c r="AA1655" s="378"/>
      <c r="AB1655" s="378"/>
      <c r="AC1655" s="378"/>
      <c r="AD1655" s="378"/>
      <c r="AE1655" s="378"/>
      <c r="AF1655" s="378"/>
      <c r="AG1655" s="378"/>
      <c r="AH1655" s="378"/>
      <c r="AI1655" s="378"/>
      <c r="AJ1655" s="378"/>
      <c r="AK1655" s="378"/>
      <c r="AL1655" s="378"/>
    </row>
    <row r="1656" spans="2:38" s="9" customFormat="1">
      <c r="B1656" s="7"/>
      <c r="E1656" s="378"/>
      <c r="F1656" s="378"/>
      <c r="G1656" s="378"/>
      <c r="H1656" s="378"/>
      <c r="I1656" s="378"/>
      <c r="J1656" s="378"/>
      <c r="K1656" s="378"/>
      <c r="L1656" s="378"/>
      <c r="M1656" s="378"/>
      <c r="N1656" s="378"/>
      <c r="O1656" s="378"/>
      <c r="P1656" s="378"/>
      <c r="Q1656" s="378"/>
      <c r="R1656" s="378"/>
      <c r="S1656" s="377"/>
      <c r="T1656" s="378"/>
      <c r="U1656" s="378"/>
      <c r="V1656" s="378"/>
      <c r="W1656" s="378"/>
      <c r="X1656" s="378"/>
      <c r="Y1656" s="378"/>
      <c r="Z1656" s="378"/>
      <c r="AA1656" s="378"/>
      <c r="AB1656" s="378"/>
      <c r="AC1656" s="378"/>
      <c r="AD1656" s="378"/>
      <c r="AE1656" s="378"/>
      <c r="AF1656" s="378"/>
      <c r="AG1656" s="378"/>
      <c r="AH1656" s="378"/>
      <c r="AI1656" s="378"/>
      <c r="AJ1656" s="378"/>
      <c r="AK1656" s="378"/>
      <c r="AL1656" s="378"/>
    </row>
    <row r="1657" spans="2:38" s="9" customFormat="1">
      <c r="B1657" s="7"/>
      <c r="E1657" s="378"/>
      <c r="F1657" s="378"/>
      <c r="G1657" s="378"/>
      <c r="H1657" s="378"/>
      <c r="I1657" s="378"/>
      <c r="J1657" s="378"/>
      <c r="K1657" s="378"/>
      <c r="L1657" s="378"/>
      <c r="M1657" s="378"/>
      <c r="N1657" s="378"/>
      <c r="O1657" s="378"/>
      <c r="P1657" s="378"/>
      <c r="Q1657" s="378"/>
      <c r="R1657" s="378"/>
      <c r="S1657" s="377"/>
      <c r="T1657" s="378"/>
      <c r="U1657" s="378"/>
      <c r="V1657" s="378"/>
      <c r="W1657" s="378"/>
      <c r="X1657" s="378"/>
      <c r="Y1657" s="378"/>
      <c r="Z1657" s="378"/>
      <c r="AA1657" s="378"/>
      <c r="AB1657" s="378"/>
      <c r="AC1657" s="378"/>
      <c r="AD1657" s="378"/>
      <c r="AE1657" s="378"/>
      <c r="AF1657" s="378"/>
      <c r="AG1657" s="378"/>
      <c r="AH1657" s="378"/>
      <c r="AI1657" s="378"/>
      <c r="AJ1657" s="378"/>
      <c r="AK1657" s="378"/>
      <c r="AL1657" s="378"/>
    </row>
    <row r="1658" spans="2:38" s="9" customFormat="1">
      <c r="B1658" s="7"/>
      <c r="E1658" s="378"/>
      <c r="F1658" s="378"/>
      <c r="G1658" s="378"/>
      <c r="H1658" s="378"/>
      <c r="I1658" s="378"/>
      <c r="J1658" s="378"/>
      <c r="K1658" s="378"/>
      <c r="L1658" s="378"/>
      <c r="M1658" s="378"/>
      <c r="N1658" s="378"/>
      <c r="O1658" s="378"/>
      <c r="P1658" s="378"/>
      <c r="Q1658" s="378"/>
      <c r="R1658" s="378"/>
      <c r="S1658" s="377"/>
      <c r="T1658" s="378"/>
      <c r="U1658" s="378"/>
      <c r="V1658" s="378"/>
      <c r="W1658" s="378"/>
      <c r="X1658" s="378"/>
      <c r="Y1658" s="378"/>
      <c r="Z1658" s="378"/>
      <c r="AA1658" s="378"/>
      <c r="AB1658" s="378"/>
      <c r="AC1658" s="378"/>
      <c r="AD1658" s="378"/>
      <c r="AE1658" s="378"/>
      <c r="AF1658" s="378"/>
      <c r="AG1658" s="378"/>
      <c r="AH1658" s="378"/>
      <c r="AI1658" s="378"/>
      <c r="AJ1658" s="378"/>
      <c r="AK1658" s="378"/>
      <c r="AL1658" s="378"/>
    </row>
    <row r="1659" spans="2:38" s="9" customFormat="1">
      <c r="B1659" s="7"/>
      <c r="E1659" s="378"/>
      <c r="F1659" s="378"/>
      <c r="G1659" s="378"/>
      <c r="H1659" s="378"/>
      <c r="I1659" s="378"/>
      <c r="J1659" s="378"/>
      <c r="K1659" s="378"/>
      <c r="L1659" s="378"/>
      <c r="M1659" s="378"/>
      <c r="N1659" s="378"/>
      <c r="O1659" s="378"/>
      <c r="P1659" s="378"/>
      <c r="Q1659" s="378"/>
      <c r="R1659" s="378"/>
      <c r="S1659" s="377"/>
      <c r="T1659" s="378"/>
      <c r="U1659" s="378"/>
      <c r="V1659" s="378"/>
      <c r="W1659" s="378"/>
      <c r="X1659" s="378"/>
      <c r="Y1659" s="378"/>
      <c r="Z1659" s="378"/>
      <c r="AA1659" s="378"/>
      <c r="AB1659" s="378"/>
      <c r="AC1659" s="378"/>
      <c r="AD1659" s="378"/>
      <c r="AE1659" s="378"/>
      <c r="AF1659" s="378"/>
      <c r="AG1659" s="378"/>
      <c r="AH1659" s="378"/>
      <c r="AI1659" s="378"/>
      <c r="AJ1659" s="378"/>
      <c r="AK1659" s="378"/>
      <c r="AL1659" s="378"/>
    </row>
    <row r="1660" spans="2:38" s="9" customFormat="1">
      <c r="B1660" s="7"/>
      <c r="E1660" s="378"/>
      <c r="F1660" s="378"/>
      <c r="G1660" s="378"/>
      <c r="H1660" s="378"/>
      <c r="I1660" s="378"/>
      <c r="J1660" s="378"/>
      <c r="K1660" s="378"/>
      <c r="L1660" s="378"/>
      <c r="M1660" s="378"/>
      <c r="N1660" s="378"/>
      <c r="O1660" s="378"/>
      <c r="P1660" s="378"/>
      <c r="Q1660" s="378"/>
      <c r="R1660" s="378"/>
      <c r="S1660" s="377"/>
      <c r="T1660" s="378"/>
      <c r="U1660" s="378"/>
      <c r="V1660" s="378"/>
      <c r="W1660" s="378"/>
      <c r="X1660" s="378"/>
      <c r="Y1660" s="378"/>
      <c r="Z1660" s="378"/>
      <c r="AA1660" s="378"/>
      <c r="AB1660" s="378"/>
      <c r="AC1660" s="378"/>
      <c r="AD1660" s="378"/>
      <c r="AE1660" s="378"/>
      <c r="AF1660" s="378"/>
      <c r="AG1660" s="378"/>
      <c r="AH1660" s="378"/>
      <c r="AI1660" s="378"/>
      <c r="AJ1660" s="378"/>
      <c r="AK1660" s="378"/>
      <c r="AL1660" s="378"/>
    </row>
    <row r="1661" spans="2:38" s="9" customFormat="1">
      <c r="B1661" s="7"/>
      <c r="E1661" s="378"/>
      <c r="F1661" s="378"/>
      <c r="G1661" s="378"/>
      <c r="H1661" s="378"/>
      <c r="I1661" s="378"/>
      <c r="J1661" s="378"/>
      <c r="K1661" s="378"/>
      <c r="L1661" s="378"/>
      <c r="M1661" s="378"/>
      <c r="N1661" s="378"/>
      <c r="O1661" s="378"/>
      <c r="P1661" s="378"/>
      <c r="Q1661" s="378"/>
      <c r="R1661" s="378"/>
      <c r="S1661" s="377"/>
      <c r="T1661" s="378"/>
      <c r="U1661" s="378"/>
      <c r="V1661" s="378"/>
      <c r="W1661" s="378"/>
      <c r="X1661" s="378"/>
      <c r="Y1661" s="378"/>
      <c r="Z1661" s="378"/>
      <c r="AA1661" s="378"/>
      <c r="AB1661" s="378"/>
      <c r="AC1661" s="378"/>
      <c r="AD1661" s="378"/>
      <c r="AE1661" s="378"/>
      <c r="AF1661" s="378"/>
      <c r="AG1661" s="378"/>
      <c r="AH1661" s="378"/>
      <c r="AI1661" s="378"/>
      <c r="AJ1661" s="378"/>
      <c r="AK1661" s="378"/>
      <c r="AL1661" s="378"/>
    </row>
    <row r="1662" spans="2:38" s="9" customFormat="1">
      <c r="B1662" s="7"/>
      <c r="E1662" s="378"/>
      <c r="F1662" s="378"/>
      <c r="G1662" s="378"/>
      <c r="H1662" s="378"/>
      <c r="I1662" s="378"/>
      <c r="J1662" s="378"/>
      <c r="K1662" s="378"/>
      <c r="L1662" s="378"/>
      <c r="M1662" s="378"/>
      <c r="N1662" s="378"/>
      <c r="O1662" s="378"/>
      <c r="P1662" s="378"/>
      <c r="Q1662" s="378"/>
      <c r="R1662" s="378"/>
      <c r="S1662" s="377"/>
      <c r="T1662" s="378"/>
      <c r="U1662" s="378"/>
      <c r="V1662" s="378"/>
      <c r="W1662" s="378"/>
      <c r="X1662" s="378"/>
      <c r="Y1662" s="378"/>
      <c r="Z1662" s="378"/>
      <c r="AA1662" s="378"/>
      <c r="AB1662" s="378"/>
      <c r="AC1662" s="378"/>
      <c r="AD1662" s="378"/>
      <c r="AE1662" s="378"/>
      <c r="AF1662" s="378"/>
      <c r="AG1662" s="378"/>
      <c r="AH1662" s="378"/>
      <c r="AI1662" s="378"/>
      <c r="AJ1662" s="378"/>
      <c r="AK1662" s="378"/>
      <c r="AL1662" s="378"/>
    </row>
    <row r="1663" spans="2:38" s="9" customFormat="1">
      <c r="B1663" s="7"/>
      <c r="E1663" s="378"/>
      <c r="F1663" s="378"/>
      <c r="G1663" s="378"/>
      <c r="H1663" s="378"/>
      <c r="I1663" s="378"/>
      <c r="J1663" s="378"/>
      <c r="K1663" s="378"/>
      <c r="L1663" s="378"/>
      <c r="M1663" s="378"/>
      <c r="N1663" s="378"/>
      <c r="O1663" s="378"/>
      <c r="P1663" s="378"/>
      <c r="Q1663" s="378"/>
      <c r="R1663" s="378"/>
      <c r="S1663" s="377"/>
      <c r="T1663" s="378"/>
      <c r="U1663" s="378"/>
      <c r="V1663" s="378"/>
      <c r="W1663" s="378"/>
      <c r="X1663" s="378"/>
      <c r="Y1663" s="378"/>
      <c r="Z1663" s="378"/>
      <c r="AA1663" s="378"/>
      <c r="AB1663" s="378"/>
      <c r="AC1663" s="378"/>
      <c r="AD1663" s="378"/>
      <c r="AE1663" s="378"/>
      <c r="AF1663" s="378"/>
      <c r="AG1663" s="378"/>
      <c r="AH1663" s="378"/>
      <c r="AI1663" s="378"/>
      <c r="AJ1663" s="378"/>
      <c r="AK1663" s="378"/>
      <c r="AL1663" s="378"/>
    </row>
    <row r="1664" spans="2:38" s="9" customFormat="1">
      <c r="B1664" s="7"/>
      <c r="E1664" s="378"/>
      <c r="F1664" s="378"/>
      <c r="G1664" s="378"/>
      <c r="H1664" s="378"/>
      <c r="I1664" s="378"/>
      <c r="J1664" s="378"/>
      <c r="K1664" s="378"/>
      <c r="L1664" s="378"/>
      <c r="M1664" s="378"/>
      <c r="N1664" s="378"/>
      <c r="O1664" s="378"/>
      <c r="P1664" s="378"/>
      <c r="Q1664" s="378"/>
      <c r="R1664" s="378"/>
      <c r="S1664" s="377"/>
      <c r="T1664" s="378"/>
      <c r="U1664" s="378"/>
      <c r="V1664" s="378"/>
      <c r="W1664" s="378"/>
      <c r="X1664" s="378"/>
      <c r="Y1664" s="378"/>
      <c r="Z1664" s="378"/>
      <c r="AA1664" s="378"/>
      <c r="AB1664" s="378"/>
      <c r="AC1664" s="378"/>
      <c r="AD1664" s="378"/>
      <c r="AE1664" s="378"/>
      <c r="AF1664" s="378"/>
      <c r="AG1664" s="378"/>
      <c r="AH1664" s="378"/>
      <c r="AI1664" s="378"/>
      <c r="AJ1664" s="378"/>
      <c r="AK1664" s="378"/>
      <c r="AL1664" s="378"/>
    </row>
    <row r="1665" spans="2:38" s="9" customFormat="1">
      <c r="B1665" s="7"/>
      <c r="E1665" s="378"/>
      <c r="F1665" s="378"/>
      <c r="G1665" s="378"/>
      <c r="H1665" s="378"/>
      <c r="I1665" s="378"/>
      <c r="J1665" s="378"/>
      <c r="K1665" s="378"/>
      <c r="L1665" s="378"/>
      <c r="M1665" s="378"/>
      <c r="N1665" s="378"/>
      <c r="O1665" s="378"/>
      <c r="P1665" s="378"/>
      <c r="Q1665" s="378"/>
      <c r="R1665" s="378"/>
      <c r="S1665" s="377"/>
      <c r="T1665" s="378"/>
      <c r="U1665" s="378"/>
      <c r="V1665" s="378"/>
      <c r="W1665" s="378"/>
      <c r="X1665" s="378"/>
      <c r="Y1665" s="378"/>
      <c r="Z1665" s="378"/>
      <c r="AA1665" s="378"/>
      <c r="AB1665" s="378"/>
      <c r="AC1665" s="378"/>
      <c r="AD1665" s="378"/>
      <c r="AE1665" s="378"/>
      <c r="AF1665" s="378"/>
      <c r="AG1665" s="378"/>
      <c r="AH1665" s="378"/>
      <c r="AI1665" s="378"/>
      <c r="AJ1665" s="378"/>
      <c r="AK1665" s="378"/>
      <c r="AL1665" s="378"/>
    </row>
    <row r="1666" spans="2:38" s="9" customFormat="1">
      <c r="B1666" s="7"/>
      <c r="E1666" s="378"/>
      <c r="F1666" s="378"/>
      <c r="G1666" s="378"/>
      <c r="H1666" s="378"/>
      <c r="I1666" s="378"/>
      <c r="J1666" s="378"/>
      <c r="K1666" s="378"/>
      <c r="L1666" s="378"/>
      <c r="M1666" s="378"/>
      <c r="N1666" s="378"/>
      <c r="O1666" s="378"/>
      <c r="P1666" s="378"/>
      <c r="Q1666" s="378"/>
      <c r="R1666" s="378"/>
      <c r="S1666" s="377"/>
      <c r="T1666" s="378"/>
      <c r="U1666" s="378"/>
      <c r="V1666" s="378"/>
      <c r="W1666" s="378"/>
      <c r="X1666" s="378"/>
      <c r="Y1666" s="378"/>
      <c r="Z1666" s="378"/>
      <c r="AA1666" s="378"/>
      <c r="AB1666" s="378"/>
      <c r="AC1666" s="378"/>
      <c r="AD1666" s="378"/>
      <c r="AE1666" s="378"/>
      <c r="AF1666" s="378"/>
      <c r="AG1666" s="378"/>
      <c r="AH1666" s="378"/>
      <c r="AI1666" s="378"/>
      <c r="AJ1666" s="378"/>
      <c r="AK1666" s="378"/>
      <c r="AL1666" s="378"/>
    </row>
    <row r="1667" spans="2:38" s="9" customFormat="1">
      <c r="B1667" s="7"/>
      <c r="E1667" s="378"/>
      <c r="F1667" s="378"/>
      <c r="G1667" s="378"/>
      <c r="H1667" s="378"/>
      <c r="I1667" s="378"/>
      <c r="J1667" s="378"/>
      <c r="K1667" s="378"/>
      <c r="L1667" s="378"/>
      <c r="M1667" s="378"/>
      <c r="N1667" s="378"/>
      <c r="O1667" s="378"/>
      <c r="P1667" s="378"/>
      <c r="Q1667" s="378"/>
      <c r="R1667" s="378"/>
      <c r="S1667" s="377"/>
      <c r="T1667" s="378"/>
      <c r="U1667" s="378"/>
      <c r="V1667" s="378"/>
      <c r="W1667" s="378"/>
      <c r="X1667" s="378"/>
      <c r="Y1667" s="378"/>
      <c r="Z1667" s="378"/>
      <c r="AA1667" s="378"/>
      <c r="AB1667" s="378"/>
      <c r="AC1667" s="378"/>
      <c r="AD1667" s="378"/>
      <c r="AE1667" s="378"/>
      <c r="AF1667" s="378"/>
      <c r="AG1667" s="378"/>
      <c r="AH1667" s="378"/>
      <c r="AI1667" s="378"/>
      <c r="AJ1667" s="378"/>
      <c r="AK1667" s="378"/>
      <c r="AL1667" s="378"/>
    </row>
    <row r="1668" spans="2:38" s="9" customFormat="1">
      <c r="B1668" s="7"/>
      <c r="E1668" s="378"/>
      <c r="F1668" s="378"/>
      <c r="G1668" s="378"/>
      <c r="H1668" s="378"/>
      <c r="I1668" s="378"/>
      <c r="J1668" s="378"/>
      <c r="K1668" s="378"/>
      <c r="L1668" s="378"/>
      <c r="M1668" s="378"/>
      <c r="N1668" s="378"/>
      <c r="O1668" s="378"/>
      <c r="P1668" s="378"/>
      <c r="Q1668" s="378"/>
      <c r="R1668" s="378"/>
      <c r="S1668" s="377"/>
      <c r="T1668" s="378"/>
      <c r="U1668" s="378"/>
      <c r="V1668" s="378"/>
      <c r="W1668" s="378"/>
      <c r="X1668" s="378"/>
      <c r="Y1668" s="378"/>
      <c r="Z1668" s="378"/>
      <c r="AA1668" s="378"/>
      <c r="AB1668" s="378"/>
      <c r="AC1668" s="378"/>
      <c r="AD1668" s="378"/>
      <c r="AE1668" s="378"/>
      <c r="AF1668" s="378"/>
      <c r="AG1668" s="378"/>
      <c r="AH1668" s="378"/>
      <c r="AI1668" s="378"/>
      <c r="AJ1668" s="378"/>
      <c r="AK1668" s="378"/>
      <c r="AL1668" s="378"/>
    </row>
    <row r="1669" spans="2:38" s="9" customFormat="1">
      <c r="B1669" s="7"/>
      <c r="E1669" s="378"/>
      <c r="F1669" s="378"/>
      <c r="G1669" s="378"/>
      <c r="H1669" s="378"/>
      <c r="I1669" s="378"/>
      <c r="J1669" s="378"/>
      <c r="K1669" s="378"/>
      <c r="L1669" s="378"/>
      <c r="M1669" s="378"/>
      <c r="N1669" s="378"/>
      <c r="O1669" s="378"/>
      <c r="P1669" s="378"/>
      <c r="Q1669" s="378"/>
      <c r="R1669" s="378"/>
      <c r="S1669" s="377"/>
      <c r="T1669" s="378"/>
      <c r="U1669" s="378"/>
      <c r="V1669" s="378"/>
      <c r="W1669" s="378"/>
      <c r="X1669" s="378"/>
      <c r="Y1669" s="378"/>
      <c r="Z1669" s="378"/>
      <c r="AA1669" s="378"/>
      <c r="AB1669" s="378"/>
      <c r="AC1669" s="378"/>
      <c r="AD1669" s="378"/>
      <c r="AE1669" s="378"/>
      <c r="AF1669" s="378"/>
      <c r="AG1669" s="378"/>
      <c r="AH1669" s="378"/>
      <c r="AI1669" s="378"/>
      <c r="AJ1669" s="378"/>
      <c r="AK1669" s="378"/>
      <c r="AL1669" s="378"/>
    </row>
    <row r="1670" spans="2:38" s="9" customFormat="1">
      <c r="B1670" s="7"/>
      <c r="E1670" s="378"/>
      <c r="F1670" s="378"/>
      <c r="G1670" s="378"/>
      <c r="H1670" s="378"/>
      <c r="I1670" s="378"/>
      <c r="J1670" s="378"/>
      <c r="K1670" s="378"/>
      <c r="L1670" s="378"/>
      <c r="M1670" s="378"/>
      <c r="N1670" s="378"/>
      <c r="O1670" s="378"/>
      <c r="P1670" s="378"/>
      <c r="Q1670" s="378"/>
      <c r="R1670" s="378"/>
      <c r="S1670" s="377"/>
      <c r="T1670" s="378"/>
      <c r="U1670" s="378"/>
      <c r="V1670" s="378"/>
      <c r="W1670" s="378"/>
      <c r="X1670" s="378"/>
      <c r="Y1670" s="378"/>
      <c r="Z1670" s="378"/>
      <c r="AA1670" s="378"/>
      <c r="AB1670" s="378"/>
      <c r="AC1670" s="378"/>
      <c r="AD1670" s="378"/>
      <c r="AE1670" s="378"/>
      <c r="AF1670" s="378"/>
      <c r="AG1670" s="378"/>
      <c r="AH1670" s="378"/>
      <c r="AI1670" s="378"/>
      <c r="AJ1670" s="378"/>
      <c r="AK1670" s="378"/>
      <c r="AL1670" s="378"/>
    </row>
    <row r="1671" spans="2:38" s="9" customFormat="1">
      <c r="B1671" s="7"/>
      <c r="E1671" s="378"/>
      <c r="F1671" s="378"/>
      <c r="G1671" s="378"/>
      <c r="H1671" s="378"/>
      <c r="I1671" s="378"/>
      <c r="J1671" s="378"/>
      <c r="K1671" s="378"/>
      <c r="L1671" s="378"/>
      <c r="M1671" s="378"/>
      <c r="N1671" s="378"/>
      <c r="O1671" s="378"/>
      <c r="P1671" s="378"/>
      <c r="Q1671" s="378"/>
      <c r="R1671" s="378"/>
      <c r="S1671" s="377"/>
      <c r="T1671" s="378"/>
      <c r="U1671" s="378"/>
      <c r="V1671" s="378"/>
      <c r="W1671" s="378"/>
      <c r="X1671" s="378"/>
      <c r="Y1671" s="378"/>
      <c r="Z1671" s="378"/>
      <c r="AA1671" s="378"/>
      <c r="AB1671" s="378"/>
      <c r="AC1671" s="378"/>
      <c r="AD1671" s="378"/>
      <c r="AE1671" s="378"/>
      <c r="AF1671" s="378"/>
      <c r="AG1671" s="378"/>
      <c r="AH1671" s="378"/>
      <c r="AI1671" s="378"/>
      <c r="AJ1671" s="378"/>
      <c r="AK1671" s="378"/>
      <c r="AL1671" s="378"/>
    </row>
    <row r="1672" spans="2:38" s="9" customFormat="1">
      <c r="B1672" s="7"/>
      <c r="E1672" s="378"/>
      <c r="F1672" s="378"/>
      <c r="G1672" s="378"/>
      <c r="H1672" s="378"/>
      <c r="I1672" s="378"/>
      <c r="J1672" s="378"/>
      <c r="K1672" s="378"/>
      <c r="L1672" s="378"/>
      <c r="M1672" s="378"/>
      <c r="N1672" s="378"/>
      <c r="O1672" s="378"/>
      <c r="P1672" s="378"/>
      <c r="Q1672" s="378"/>
      <c r="R1672" s="378"/>
      <c r="S1672" s="377"/>
      <c r="T1672" s="378"/>
      <c r="U1672" s="378"/>
      <c r="V1672" s="378"/>
      <c r="W1672" s="378"/>
      <c r="X1672" s="378"/>
      <c r="Y1672" s="378"/>
      <c r="Z1672" s="378"/>
      <c r="AA1672" s="378"/>
      <c r="AB1672" s="378"/>
      <c r="AC1672" s="378"/>
      <c r="AD1672" s="378"/>
      <c r="AE1672" s="378"/>
      <c r="AF1672" s="378"/>
      <c r="AG1672" s="378"/>
      <c r="AH1672" s="378"/>
      <c r="AI1672" s="378"/>
      <c r="AJ1672" s="378"/>
      <c r="AK1672" s="378"/>
      <c r="AL1672" s="378"/>
    </row>
    <row r="1673" spans="2:38" s="9" customFormat="1">
      <c r="B1673" s="7"/>
      <c r="E1673" s="378"/>
      <c r="F1673" s="378"/>
      <c r="G1673" s="378"/>
      <c r="H1673" s="378"/>
      <c r="I1673" s="378"/>
      <c r="J1673" s="378"/>
      <c r="K1673" s="378"/>
      <c r="L1673" s="378"/>
      <c r="M1673" s="378"/>
      <c r="N1673" s="378"/>
      <c r="O1673" s="378"/>
      <c r="P1673" s="378"/>
      <c r="Q1673" s="378"/>
      <c r="R1673" s="378"/>
      <c r="S1673" s="377"/>
      <c r="T1673" s="378"/>
      <c r="U1673" s="378"/>
      <c r="V1673" s="378"/>
      <c r="W1673" s="378"/>
      <c r="X1673" s="378"/>
      <c r="Y1673" s="378"/>
      <c r="Z1673" s="378"/>
      <c r="AA1673" s="378"/>
      <c r="AB1673" s="378"/>
      <c r="AC1673" s="378"/>
      <c r="AD1673" s="378"/>
      <c r="AE1673" s="378"/>
      <c r="AF1673" s="378"/>
      <c r="AG1673" s="378"/>
      <c r="AH1673" s="378"/>
      <c r="AI1673" s="378"/>
      <c r="AJ1673" s="378"/>
      <c r="AK1673" s="378"/>
      <c r="AL1673" s="378"/>
    </row>
    <row r="1674" spans="2:38" s="9" customFormat="1">
      <c r="B1674" s="7"/>
      <c r="E1674" s="378"/>
      <c r="F1674" s="378"/>
      <c r="G1674" s="378"/>
      <c r="H1674" s="378"/>
      <c r="I1674" s="378"/>
      <c r="J1674" s="378"/>
      <c r="K1674" s="378"/>
      <c r="L1674" s="378"/>
      <c r="M1674" s="378"/>
      <c r="N1674" s="378"/>
      <c r="O1674" s="378"/>
      <c r="P1674" s="378"/>
      <c r="Q1674" s="378"/>
      <c r="R1674" s="378"/>
      <c r="S1674" s="377"/>
      <c r="T1674" s="378"/>
      <c r="U1674" s="378"/>
      <c r="V1674" s="378"/>
      <c r="W1674" s="378"/>
      <c r="X1674" s="378"/>
      <c r="Y1674" s="378"/>
      <c r="Z1674" s="378"/>
      <c r="AA1674" s="378"/>
      <c r="AB1674" s="378"/>
      <c r="AC1674" s="378"/>
      <c r="AD1674" s="378"/>
      <c r="AE1674" s="378"/>
      <c r="AF1674" s="378"/>
      <c r="AG1674" s="378"/>
      <c r="AH1674" s="378"/>
      <c r="AI1674" s="378"/>
      <c r="AJ1674" s="378"/>
      <c r="AK1674" s="378"/>
      <c r="AL1674" s="378"/>
    </row>
    <row r="1675" spans="2:38" s="9" customFormat="1">
      <c r="B1675" s="7"/>
      <c r="E1675" s="378"/>
      <c r="F1675" s="378"/>
      <c r="G1675" s="378"/>
      <c r="H1675" s="378"/>
      <c r="I1675" s="378"/>
      <c r="J1675" s="378"/>
      <c r="K1675" s="378"/>
      <c r="L1675" s="378"/>
      <c r="M1675" s="378"/>
      <c r="N1675" s="378"/>
      <c r="O1675" s="378"/>
      <c r="P1675" s="378"/>
      <c r="Q1675" s="378"/>
      <c r="R1675" s="378"/>
      <c r="S1675" s="377"/>
      <c r="T1675" s="378"/>
      <c r="U1675" s="378"/>
      <c r="V1675" s="378"/>
      <c r="W1675" s="378"/>
      <c r="X1675" s="378"/>
      <c r="Y1675" s="378"/>
      <c r="Z1675" s="378"/>
      <c r="AA1675" s="378"/>
      <c r="AB1675" s="378"/>
      <c r="AC1675" s="378"/>
      <c r="AD1675" s="378"/>
      <c r="AE1675" s="378"/>
      <c r="AF1675" s="378"/>
      <c r="AG1675" s="378"/>
      <c r="AH1675" s="378"/>
      <c r="AI1675" s="378"/>
      <c r="AJ1675" s="378"/>
      <c r="AK1675" s="378"/>
      <c r="AL1675" s="378"/>
    </row>
    <row r="1676" spans="2:38" s="9" customFormat="1">
      <c r="B1676" s="7"/>
      <c r="E1676" s="378"/>
      <c r="F1676" s="378"/>
      <c r="G1676" s="378"/>
      <c r="H1676" s="378"/>
      <c r="I1676" s="378"/>
      <c r="J1676" s="378"/>
      <c r="K1676" s="378"/>
      <c r="L1676" s="378"/>
      <c r="M1676" s="378"/>
      <c r="N1676" s="378"/>
      <c r="O1676" s="378"/>
      <c r="P1676" s="378"/>
      <c r="Q1676" s="378"/>
      <c r="R1676" s="378"/>
      <c r="S1676" s="377"/>
      <c r="T1676" s="378"/>
      <c r="U1676" s="378"/>
      <c r="V1676" s="378"/>
      <c r="W1676" s="378"/>
      <c r="X1676" s="378"/>
      <c r="Y1676" s="378"/>
      <c r="Z1676" s="378"/>
      <c r="AA1676" s="378"/>
      <c r="AB1676" s="378"/>
      <c r="AC1676" s="378"/>
      <c r="AD1676" s="378"/>
      <c r="AE1676" s="378"/>
      <c r="AF1676" s="378"/>
      <c r="AG1676" s="378"/>
      <c r="AH1676" s="378"/>
      <c r="AI1676" s="378"/>
      <c r="AJ1676" s="378"/>
      <c r="AK1676" s="378"/>
      <c r="AL1676" s="378"/>
    </row>
    <row r="1677" spans="2:38" s="9" customFormat="1">
      <c r="B1677" s="7"/>
      <c r="E1677" s="378"/>
      <c r="F1677" s="378"/>
      <c r="G1677" s="378"/>
      <c r="H1677" s="378"/>
      <c r="I1677" s="378"/>
      <c r="J1677" s="378"/>
      <c r="K1677" s="378"/>
      <c r="L1677" s="378"/>
      <c r="M1677" s="378"/>
      <c r="N1677" s="378"/>
      <c r="O1677" s="378"/>
      <c r="P1677" s="378"/>
      <c r="Q1677" s="378"/>
      <c r="R1677" s="378"/>
      <c r="S1677" s="377"/>
      <c r="T1677" s="378"/>
      <c r="U1677" s="378"/>
      <c r="V1677" s="378"/>
      <c r="W1677" s="378"/>
      <c r="X1677" s="378"/>
      <c r="Y1677" s="378"/>
      <c r="Z1677" s="378"/>
      <c r="AA1677" s="378"/>
      <c r="AB1677" s="378"/>
      <c r="AC1677" s="378"/>
      <c r="AD1677" s="378"/>
      <c r="AE1677" s="378"/>
      <c r="AF1677" s="378"/>
      <c r="AG1677" s="378"/>
      <c r="AH1677" s="378"/>
      <c r="AI1677" s="378"/>
      <c r="AJ1677" s="378"/>
      <c r="AK1677" s="378"/>
      <c r="AL1677" s="378"/>
    </row>
    <row r="1678" spans="2:38" s="9" customFormat="1">
      <c r="B1678" s="7"/>
      <c r="E1678" s="378"/>
      <c r="F1678" s="378"/>
      <c r="G1678" s="378"/>
      <c r="H1678" s="378"/>
      <c r="I1678" s="378"/>
      <c r="J1678" s="378"/>
      <c r="K1678" s="378"/>
      <c r="L1678" s="378"/>
      <c r="M1678" s="378"/>
      <c r="N1678" s="378"/>
      <c r="O1678" s="378"/>
      <c r="P1678" s="378"/>
      <c r="Q1678" s="378"/>
      <c r="R1678" s="378"/>
      <c r="S1678" s="377"/>
      <c r="T1678" s="378"/>
      <c r="U1678" s="378"/>
      <c r="V1678" s="378"/>
      <c r="W1678" s="378"/>
      <c r="X1678" s="378"/>
      <c r="Y1678" s="378"/>
      <c r="Z1678" s="378"/>
      <c r="AA1678" s="378"/>
      <c r="AB1678" s="378"/>
      <c r="AC1678" s="378"/>
      <c r="AD1678" s="378"/>
      <c r="AE1678" s="378"/>
      <c r="AF1678" s="378"/>
      <c r="AG1678" s="378"/>
      <c r="AH1678" s="378"/>
      <c r="AI1678" s="378"/>
      <c r="AJ1678" s="378"/>
      <c r="AK1678" s="378"/>
      <c r="AL1678" s="378"/>
    </row>
    <row r="1679" spans="2:38" s="9" customFormat="1">
      <c r="B1679" s="7"/>
      <c r="E1679" s="378"/>
      <c r="F1679" s="378"/>
      <c r="G1679" s="378"/>
      <c r="H1679" s="378"/>
      <c r="I1679" s="378"/>
      <c r="J1679" s="378"/>
      <c r="K1679" s="378"/>
      <c r="L1679" s="378"/>
      <c r="M1679" s="378"/>
      <c r="N1679" s="378"/>
      <c r="O1679" s="378"/>
      <c r="P1679" s="378"/>
      <c r="Q1679" s="378"/>
      <c r="R1679" s="378"/>
      <c r="S1679" s="377"/>
      <c r="T1679" s="378"/>
      <c r="U1679" s="378"/>
      <c r="V1679" s="378"/>
      <c r="W1679" s="378"/>
      <c r="X1679" s="378"/>
      <c r="Y1679" s="378"/>
      <c r="Z1679" s="378"/>
      <c r="AA1679" s="378"/>
      <c r="AB1679" s="378"/>
      <c r="AC1679" s="378"/>
      <c r="AD1679" s="378"/>
      <c r="AE1679" s="378"/>
      <c r="AF1679" s="378"/>
      <c r="AG1679" s="378"/>
      <c r="AH1679" s="378"/>
      <c r="AI1679" s="378"/>
      <c r="AJ1679" s="378"/>
      <c r="AK1679" s="378"/>
      <c r="AL1679" s="378"/>
    </row>
    <row r="1680" spans="2:38" s="9" customFormat="1">
      <c r="B1680" s="7"/>
      <c r="E1680" s="378"/>
      <c r="F1680" s="378"/>
      <c r="G1680" s="378"/>
      <c r="H1680" s="378"/>
      <c r="I1680" s="378"/>
      <c r="J1680" s="378"/>
      <c r="K1680" s="378"/>
      <c r="L1680" s="378"/>
      <c r="M1680" s="378"/>
      <c r="N1680" s="378"/>
      <c r="O1680" s="378"/>
      <c r="P1680" s="378"/>
      <c r="Q1680" s="378"/>
      <c r="R1680" s="378"/>
      <c r="S1680" s="377"/>
      <c r="T1680" s="378"/>
      <c r="U1680" s="378"/>
      <c r="V1680" s="378"/>
      <c r="W1680" s="378"/>
      <c r="X1680" s="378"/>
      <c r="Y1680" s="378"/>
      <c r="Z1680" s="378"/>
      <c r="AA1680" s="378"/>
      <c r="AB1680" s="378"/>
      <c r="AC1680" s="378"/>
      <c r="AD1680" s="378"/>
      <c r="AE1680" s="378"/>
      <c r="AF1680" s="378"/>
      <c r="AG1680" s="378"/>
      <c r="AH1680" s="378"/>
      <c r="AI1680" s="378"/>
      <c r="AJ1680" s="378"/>
      <c r="AK1680" s="378"/>
      <c r="AL1680" s="378"/>
    </row>
    <row r="1681" spans="2:38" s="9" customFormat="1">
      <c r="B1681" s="7"/>
      <c r="E1681" s="378"/>
      <c r="F1681" s="378"/>
      <c r="G1681" s="378"/>
      <c r="H1681" s="378"/>
      <c r="I1681" s="378"/>
      <c r="J1681" s="378"/>
      <c r="K1681" s="378"/>
      <c r="L1681" s="378"/>
      <c r="M1681" s="378"/>
      <c r="N1681" s="378"/>
      <c r="O1681" s="378"/>
      <c r="P1681" s="378"/>
      <c r="Q1681" s="378"/>
      <c r="R1681" s="378"/>
      <c r="S1681" s="377"/>
      <c r="T1681" s="378"/>
      <c r="U1681" s="378"/>
      <c r="V1681" s="378"/>
      <c r="W1681" s="378"/>
      <c r="X1681" s="378"/>
      <c r="Y1681" s="378"/>
      <c r="Z1681" s="378"/>
      <c r="AA1681" s="378"/>
      <c r="AB1681" s="378"/>
      <c r="AC1681" s="378"/>
      <c r="AD1681" s="378"/>
      <c r="AE1681" s="378"/>
      <c r="AF1681" s="378"/>
      <c r="AG1681" s="378"/>
      <c r="AH1681" s="378"/>
      <c r="AI1681" s="378"/>
      <c r="AJ1681" s="378"/>
      <c r="AK1681" s="378"/>
      <c r="AL1681" s="378"/>
    </row>
    <row r="1682" spans="2:38" s="9" customFormat="1">
      <c r="B1682" s="7"/>
      <c r="E1682" s="378"/>
      <c r="F1682" s="378"/>
      <c r="G1682" s="378"/>
      <c r="H1682" s="378"/>
      <c r="I1682" s="378"/>
      <c r="J1682" s="378"/>
      <c r="K1682" s="378"/>
      <c r="L1682" s="378"/>
      <c r="M1682" s="378"/>
      <c r="N1682" s="378"/>
      <c r="O1682" s="378"/>
      <c r="P1682" s="378"/>
      <c r="Q1682" s="378"/>
      <c r="R1682" s="378"/>
      <c r="S1682" s="377"/>
      <c r="T1682" s="378"/>
      <c r="U1682" s="378"/>
      <c r="V1682" s="378"/>
      <c r="W1682" s="378"/>
      <c r="X1682" s="378"/>
      <c r="Y1682" s="378"/>
      <c r="Z1682" s="378"/>
      <c r="AA1682" s="378"/>
      <c r="AB1682" s="378"/>
      <c r="AC1682" s="378"/>
      <c r="AD1682" s="378"/>
      <c r="AE1682" s="378"/>
      <c r="AF1682" s="378"/>
      <c r="AG1682" s="378"/>
      <c r="AH1682" s="378"/>
      <c r="AI1682" s="378"/>
      <c r="AJ1682" s="378"/>
      <c r="AK1682" s="378"/>
      <c r="AL1682" s="378"/>
    </row>
    <row r="1683" spans="2:38" s="9" customFormat="1">
      <c r="B1683" s="7"/>
      <c r="E1683" s="378"/>
      <c r="F1683" s="378"/>
      <c r="G1683" s="378"/>
      <c r="H1683" s="378"/>
      <c r="I1683" s="378"/>
      <c r="J1683" s="378"/>
      <c r="K1683" s="378"/>
      <c r="L1683" s="378"/>
      <c r="M1683" s="378"/>
      <c r="N1683" s="378"/>
      <c r="O1683" s="378"/>
      <c r="P1683" s="378"/>
      <c r="Q1683" s="378"/>
      <c r="R1683" s="378"/>
      <c r="S1683" s="377"/>
      <c r="T1683" s="378"/>
      <c r="U1683" s="378"/>
      <c r="V1683" s="378"/>
      <c r="W1683" s="378"/>
      <c r="X1683" s="378"/>
      <c r="Y1683" s="378"/>
      <c r="Z1683" s="378"/>
      <c r="AA1683" s="378"/>
      <c r="AB1683" s="378"/>
      <c r="AC1683" s="378"/>
      <c r="AD1683" s="378"/>
      <c r="AE1683" s="378"/>
      <c r="AF1683" s="378"/>
      <c r="AG1683" s="378"/>
      <c r="AH1683" s="378"/>
      <c r="AI1683" s="378"/>
      <c r="AJ1683" s="378"/>
      <c r="AK1683" s="378"/>
      <c r="AL1683" s="378"/>
    </row>
    <row r="1684" spans="2:38" s="9" customFormat="1">
      <c r="B1684" s="7"/>
      <c r="E1684" s="378"/>
      <c r="F1684" s="378"/>
      <c r="G1684" s="378"/>
      <c r="H1684" s="378"/>
      <c r="I1684" s="378"/>
      <c r="J1684" s="378"/>
      <c r="K1684" s="378"/>
      <c r="L1684" s="378"/>
      <c r="M1684" s="378"/>
      <c r="N1684" s="378"/>
      <c r="O1684" s="378"/>
      <c r="P1684" s="378"/>
      <c r="Q1684" s="378"/>
      <c r="R1684" s="378"/>
      <c r="S1684" s="377"/>
      <c r="T1684" s="378"/>
      <c r="U1684" s="378"/>
      <c r="V1684" s="378"/>
      <c r="W1684" s="378"/>
      <c r="X1684" s="378"/>
      <c r="Y1684" s="378"/>
      <c r="Z1684" s="378"/>
      <c r="AA1684" s="378"/>
      <c r="AB1684" s="378"/>
      <c r="AC1684" s="378"/>
      <c r="AD1684" s="378"/>
      <c r="AE1684" s="378"/>
      <c r="AF1684" s="378"/>
      <c r="AG1684" s="378"/>
      <c r="AH1684" s="378"/>
      <c r="AI1684" s="378"/>
      <c r="AJ1684" s="378"/>
      <c r="AK1684" s="378"/>
      <c r="AL1684" s="378"/>
    </row>
    <row r="1685" spans="2:38" s="9" customFormat="1">
      <c r="B1685" s="7"/>
      <c r="E1685" s="378"/>
      <c r="F1685" s="378"/>
      <c r="G1685" s="378"/>
      <c r="H1685" s="378"/>
      <c r="I1685" s="378"/>
      <c r="J1685" s="378"/>
      <c r="K1685" s="378"/>
      <c r="L1685" s="378"/>
      <c r="M1685" s="378"/>
      <c r="N1685" s="378"/>
      <c r="O1685" s="378"/>
      <c r="P1685" s="378"/>
      <c r="Q1685" s="378"/>
      <c r="R1685" s="378"/>
      <c r="S1685" s="377"/>
      <c r="T1685" s="378"/>
      <c r="U1685" s="378"/>
      <c r="V1685" s="378"/>
      <c r="W1685" s="378"/>
      <c r="X1685" s="378"/>
      <c r="Y1685" s="378"/>
      <c r="Z1685" s="378"/>
      <c r="AA1685" s="378"/>
      <c r="AB1685" s="378"/>
      <c r="AC1685" s="378"/>
      <c r="AD1685" s="378"/>
      <c r="AE1685" s="378"/>
      <c r="AF1685" s="378"/>
      <c r="AG1685" s="378"/>
      <c r="AH1685" s="378"/>
      <c r="AI1685" s="378"/>
      <c r="AJ1685" s="378"/>
      <c r="AK1685" s="378"/>
      <c r="AL1685" s="378"/>
    </row>
    <row r="1686" spans="2:38" s="9" customFormat="1">
      <c r="B1686" s="7"/>
      <c r="E1686" s="378"/>
      <c r="F1686" s="378"/>
      <c r="G1686" s="378"/>
      <c r="H1686" s="378"/>
      <c r="I1686" s="378"/>
      <c r="J1686" s="378"/>
      <c r="K1686" s="378"/>
      <c r="L1686" s="378"/>
      <c r="M1686" s="378"/>
      <c r="N1686" s="378"/>
      <c r="O1686" s="378"/>
      <c r="P1686" s="378"/>
      <c r="Q1686" s="378"/>
      <c r="R1686" s="378"/>
      <c r="S1686" s="377"/>
      <c r="T1686" s="378"/>
      <c r="U1686" s="378"/>
      <c r="V1686" s="378"/>
      <c r="W1686" s="378"/>
      <c r="X1686" s="378"/>
      <c r="Y1686" s="378"/>
      <c r="Z1686" s="378"/>
      <c r="AA1686" s="378"/>
      <c r="AB1686" s="378"/>
      <c r="AC1686" s="378"/>
      <c r="AD1686" s="378"/>
      <c r="AE1686" s="378"/>
      <c r="AF1686" s="378"/>
      <c r="AG1686" s="378"/>
      <c r="AH1686" s="378"/>
      <c r="AI1686" s="378"/>
      <c r="AJ1686" s="378"/>
      <c r="AK1686" s="378"/>
      <c r="AL1686" s="378"/>
    </row>
    <row r="1687" spans="2:38" s="9" customFormat="1">
      <c r="B1687" s="7"/>
      <c r="E1687" s="378"/>
      <c r="F1687" s="378"/>
      <c r="G1687" s="378"/>
      <c r="H1687" s="378"/>
      <c r="I1687" s="378"/>
      <c r="J1687" s="378"/>
      <c r="K1687" s="378"/>
      <c r="L1687" s="378"/>
      <c r="M1687" s="378"/>
      <c r="N1687" s="378"/>
      <c r="O1687" s="378"/>
      <c r="P1687" s="378"/>
      <c r="Q1687" s="378"/>
      <c r="R1687" s="378"/>
      <c r="S1687" s="377"/>
      <c r="T1687" s="378"/>
      <c r="U1687" s="378"/>
      <c r="V1687" s="378"/>
      <c r="W1687" s="378"/>
      <c r="X1687" s="378"/>
      <c r="Y1687" s="378"/>
      <c r="Z1687" s="378"/>
      <c r="AA1687" s="378"/>
      <c r="AB1687" s="378"/>
      <c r="AC1687" s="378"/>
      <c r="AD1687" s="378"/>
      <c r="AE1687" s="378"/>
      <c r="AF1687" s="378"/>
      <c r="AG1687" s="378"/>
      <c r="AH1687" s="378"/>
      <c r="AI1687" s="378"/>
      <c r="AJ1687" s="378"/>
      <c r="AK1687" s="378"/>
      <c r="AL1687" s="378"/>
    </row>
    <row r="1688" spans="2:38" s="9" customFormat="1">
      <c r="B1688" s="7"/>
      <c r="E1688" s="378"/>
      <c r="F1688" s="378"/>
      <c r="G1688" s="378"/>
      <c r="H1688" s="378"/>
      <c r="I1688" s="378"/>
      <c r="J1688" s="378"/>
      <c r="K1688" s="378"/>
      <c r="L1688" s="378"/>
      <c r="M1688" s="378"/>
      <c r="N1688" s="378"/>
      <c r="O1688" s="378"/>
      <c r="P1688" s="378"/>
      <c r="Q1688" s="378"/>
      <c r="R1688" s="378"/>
      <c r="S1688" s="377"/>
      <c r="T1688" s="378"/>
      <c r="U1688" s="378"/>
      <c r="V1688" s="378"/>
      <c r="W1688" s="378"/>
      <c r="X1688" s="378"/>
      <c r="Y1688" s="378"/>
      <c r="Z1688" s="378"/>
      <c r="AA1688" s="378"/>
      <c r="AB1688" s="378"/>
      <c r="AC1688" s="378"/>
      <c r="AD1688" s="378"/>
      <c r="AE1688" s="378"/>
      <c r="AF1688" s="378"/>
      <c r="AG1688" s="378"/>
      <c r="AH1688" s="378"/>
      <c r="AI1688" s="378"/>
      <c r="AJ1688" s="378"/>
      <c r="AK1688" s="378"/>
      <c r="AL1688" s="378"/>
    </row>
    <row r="1689" spans="2:38" s="9" customFormat="1">
      <c r="B1689" s="7"/>
      <c r="E1689" s="378"/>
      <c r="F1689" s="378"/>
      <c r="G1689" s="378"/>
      <c r="H1689" s="378"/>
      <c r="I1689" s="378"/>
      <c r="J1689" s="378"/>
      <c r="K1689" s="378"/>
      <c r="L1689" s="378"/>
      <c r="M1689" s="378"/>
      <c r="N1689" s="378"/>
      <c r="O1689" s="378"/>
      <c r="P1689" s="378"/>
      <c r="Q1689" s="378"/>
      <c r="R1689" s="378"/>
      <c r="S1689" s="377"/>
      <c r="T1689" s="378"/>
      <c r="U1689" s="378"/>
      <c r="V1689" s="378"/>
      <c r="W1689" s="378"/>
      <c r="X1689" s="378"/>
      <c r="Y1689" s="378"/>
      <c r="Z1689" s="378"/>
      <c r="AA1689" s="378"/>
      <c r="AB1689" s="378"/>
      <c r="AC1689" s="378"/>
      <c r="AD1689" s="378"/>
      <c r="AE1689" s="378"/>
      <c r="AF1689" s="378"/>
      <c r="AG1689" s="378"/>
      <c r="AH1689" s="378"/>
      <c r="AI1689" s="378"/>
      <c r="AJ1689" s="378"/>
      <c r="AK1689" s="378"/>
      <c r="AL1689" s="378"/>
    </row>
    <row r="1690" spans="2:38" s="9" customFormat="1">
      <c r="B1690" s="7"/>
      <c r="E1690" s="378"/>
      <c r="F1690" s="378"/>
      <c r="G1690" s="378"/>
      <c r="H1690" s="378"/>
      <c r="I1690" s="378"/>
      <c r="J1690" s="378"/>
      <c r="K1690" s="378"/>
      <c r="L1690" s="378"/>
      <c r="M1690" s="378"/>
      <c r="N1690" s="378"/>
      <c r="O1690" s="378"/>
      <c r="P1690" s="378"/>
      <c r="Q1690" s="378"/>
      <c r="R1690" s="378"/>
      <c r="S1690" s="377"/>
      <c r="T1690" s="378"/>
      <c r="U1690" s="378"/>
      <c r="V1690" s="378"/>
      <c r="W1690" s="378"/>
      <c r="X1690" s="378"/>
      <c r="Y1690" s="378"/>
      <c r="Z1690" s="378"/>
      <c r="AA1690" s="378"/>
      <c r="AB1690" s="378"/>
      <c r="AC1690" s="378"/>
      <c r="AD1690" s="378"/>
      <c r="AE1690" s="378"/>
      <c r="AF1690" s="378"/>
      <c r="AG1690" s="378"/>
      <c r="AH1690" s="378"/>
      <c r="AI1690" s="378"/>
      <c r="AJ1690" s="378"/>
      <c r="AK1690" s="378"/>
      <c r="AL1690" s="378"/>
    </row>
    <row r="1691" spans="2:38" s="9" customFormat="1">
      <c r="B1691" s="7"/>
      <c r="E1691" s="378"/>
      <c r="F1691" s="378"/>
      <c r="G1691" s="378"/>
      <c r="H1691" s="378"/>
      <c r="I1691" s="378"/>
      <c r="J1691" s="378"/>
      <c r="K1691" s="378"/>
      <c r="L1691" s="378"/>
      <c r="M1691" s="378"/>
      <c r="N1691" s="378"/>
      <c r="O1691" s="378"/>
      <c r="P1691" s="378"/>
      <c r="Q1691" s="378"/>
      <c r="R1691" s="378"/>
      <c r="S1691" s="377"/>
      <c r="T1691" s="378"/>
      <c r="U1691" s="378"/>
      <c r="V1691" s="378"/>
      <c r="W1691" s="378"/>
      <c r="X1691" s="378"/>
      <c r="Y1691" s="378"/>
      <c r="Z1691" s="378"/>
      <c r="AA1691" s="378"/>
      <c r="AB1691" s="378"/>
      <c r="AC1691" s="378"/>
      <c r="AD1691" s="378"/>
      <c r="AE1691" s="378"/>
      <c r="AF1691" s="378"/>
      <c r="AG1691" s="378"/>
      <c r="AH1691" s="378"/>
      <c r="AI1691" s="378"/>
      <c r="AJ1691" s="378"/>
      <c r="AK1691" s="378"/>
      <c r="AL1691" s="378"/>
    </row>
    <row r="1692" spans="2:38" s="9" customFormat="1">
      <c r="B1692" s="7"/>
      <c r="E1692" s="378"/>
      <c r="F1692" s="378"/>
      <c r="G1692" s="378"/>
      <c r="H1692" s="378"/>
      <c r="I1692" s="378"/>
      <c r="J1692" s="378"/>
      <c r="K1692" s="378"/>
      <c r="L1692" s="378"/>
      <c r="M1692" s="378"/>
      <c r="N1692" s="378"/>
      <c r="O1692" s="378"/>
      <c r="P1692" s="378"/>
      <c r="Q1692" s="378"/>
      <c r="R1692" s="378"/>
      <c r="S1692" s="377"/>
      <c r="T1692" s="378"/>
      <c r="U1692" s="378"/>
      <c r="V1692" s="378"/>
      <c r="W1692" s="378"/>
      <c r="X1692" s="378"/>
      <c r="Y1692" s="378"/>
      <c r="Z1692" s="378"/>
      <c r="AA1692" s="378"/>
      <c r="AB1692" s="378"/>
      <c r="AC1692" s="378"/>
      <c r="AD1692" s="378"/>
      <c r="AE1692" s="378"/>
      <c r="AF1692" s="378"/>
      <c r="AG1692" s="378"/>
      <c r="AH1692" s="378"/>
      <c r="AI1692" s="378"/>
      <c r="AJ1692" s="378"/>
      <c r="AK1692" s="378"/>
      <c r="AL1692" s="378"/>
    </row>
    <row r="1693" spans="2:38" s="9" customFormat="1">
      <c r="B1693" s="7"/>
      <c r="E1693" s="378"/>
      <c r="F1693" s="378"/>
      <c r="G1693" s="378"/>
      <c r="H1693" s="378"/>
      <c r="I1693" s="378"/>
      <c r="J1693" s="378"/>
      <c r="K1693" s="378"/>
      <c r="L1693" s="378"/>
      <c r="M1693" s="378"/>
      <c r="N1693" s="378"/>
      <c r="O1693" s="378"/>
      <c r="P1693" s="378"/>
      <c r="Q1693" s="378"/>
      <c r="R1693" s="378"/>
      <c r="S1693" s="377"/>
      <c r="T1693" s="378"/>
      <c r="U1693" s="378"/>
      <c r="V1693" s="378"/>
      <c r="W1693" s="378"/>
      <c r="X1693" s="378"/>
      <c r="Y1693" s="378"/>
      <c r="Z1693" s="378"/>
      <c r="AA1693" s="378"/>
      <c r="AB1693" s="378"/>
      <c r="AC1693" s="378"/>
      <c r="AD1693" s="378"/>
      <c r="AE1693" s="378"/>
      <c r="AF1693" s="378"/>
      <c r="AG1693" s="378"/>
      <c r="AH1693" s="378"/>
      <c r="AI1693" s="378"/>
      <c r="AJ1693" s="378"/>
      <c r="AK1693" s="378"/>
      <c r="AL1693" s="378"/>
    </row>
    <row r="1694" spans="2:38" s="9" customFormat="1">
      <c r="B1694" s="7"/>
      <c r="E1694" s="378"/>
      <c r="F1694" s="378"/>
      <c r="G1694" s="378"/>
      <c r="H1694" s="378"/>
      <c r="I1694" s="378"/>
      <c r="J1694" s="378"/>
      <c r="K1694" s="378"/>
      <c r="L1694" s="378"/>
      <c r="M1694" s="378"/>
      <c r="N1694" s="378"/>
      <c r="O1694" s="378"/>
      <c r="P1694" s="378"/>
      <c r="Q1694" s="378"/>
      <c r="R1694" s="378"/>
      <c r="S1694" s="377"/>
      <c r="T1694" s="378"/>
      <c r="U1694" s="378"/>
      <c r="V1694" s="378"/>
      <c r="W1694" s="378"/>
      <c r="X1694" s="378"/>
      <c r="Y1694" s="378"/>
      <c r="Z1694" s="378"/>
      <c r="AA1694" s="378"/>
      <c r="AB1694" s="378"/>
      <c r="AC1694" s="378"/>
      <c r="AD1694" s="378"/>
      <c r="AE1694" s="378"/>
      <c r="AF1694" s="378"/>
      <c r="AG1694" s="378"/>
      <c r="AH1694" s="378"/>
      <c r="AI1694" s="378"/>
      <c r="AJ1694" s="378"/>
      <c r="AK1694" s="378"/>
      <c r="AL1694" s="378"/>
    </row>
    <row r="1695" spans="2:38" s="9" customFormat="1">
      <c r="B1695" s="7"/>
      <c r="E1695" s="378"/>
      <c r="F1695" s="378"/>
      <c r="G1695" s="378"/>
      <c r="H1695" s="378"/>
      <c r="I1695" s="378"/>
      <c r="J1695" s="378"/>
      <c r="K1695" s="378"/>
      <c r="L1695" s="378"/>
      <c r="M1695" s="378"/>
      <c r="N1695" s="378"/>
      <c r="O1695" s="378"/>
      <c r="P1695" s="378"/>
      <c r="Q1695" s="378"/>
      <c r="R1695" s="378"/>
      <c r="S1695" s="377"/>
      <c r="T1695" s="378"/>
      <c r="U1695" s="378"/>
      <c r="V1695" s="378"/>
      <c r="W1695" s="378"/>
      <c r="X1695" s="378"/>
      <c r="Y1695" s="378"/>
      <c r="Z1695" s="378"/>
      <c r="AA1695" s="378"/>
      <c r="AB1695" s="378"/>
      <c r="AC1695" s="378"/>
      <c r="AD1695" s="378"/>
      <c r="AE1695" s="378"/>
      <c r="AF1695" s="378"/>
      <c r="AG1695" s="378"/>
      <c r="AH1695" s="378"/>
      <c r="AI1695" s="378"/>
      <c r="AJ1695" s="378"/>
      <c r="AK1695" s="378"/>
      <c r="AL1695" s="378"/>
    </row>
    <row r="1696" spans="2:38" s="9" customFormat="1">
      <c r="B1696" s="7"/>
      <c r="E1696" s="378"/>
      <c r="F1696" s="378"/>
      <c r="G1696" s="378"/>
      <c r="H1696" s="378"/>
      <c r="I1696" s="378"/>
      <c r="J1696" s="378"/>
      <c r="K1696" s="378"/>
      <c r="L1696" s="378"/>
      <c r="M1696" s="378"/>
      <c r="N1696" s="378"/>
      <c r="O1696" s="378"/>
      <c r="P1696" s="378"/>
      <c r="Q1696" s="378"/>
      <c r="R1696" s="378"/>
      <c r="S1696" s="377"/>
      <c r="T1696" s="378"/>
      <c r="U1696" s="378"/>
      <c r="V1696" s="378"/>
      <c r="W1696" s="378"/>
      <c r="X1696" s="378"/>
      <c r="Y1696" s="378"/>
      <c r="Z1696" s="378"/>
      <c r="AA1696" s="378"/>
      <c r="AB1696" s="378"/>
      <c r="AC1696" s="378"/>
      <c r="AD1696" s="378"/>
      <c r="AE1696" s="378"/>
      <c r="AF1696" s="378"/>
      <c r="AG1696" s="378"/>
      <c r="AH1696" s="378"/>
      <c r="AI1696" s="378"/>
      <c r="AJ1696" s="378"/>
      <c r="AK1696" s="378"/>
      <c r="AL1696" s="378"/>
    </row>
    <row r="1697" spans="2:38" s="9" customFormat="1">
      <c r="B1697" s="7"/>
      <c r="E1697" s="378"/>
      <c r="F1697" s="378"/>
      <c r="G1697" s="378"/>
      <c r="H1697" s="378"/>
      <c r="I1697" s="378"/>
      <c r="J1697" s="378"/>
      <c r="K1697" s="378"/>
      <c r="L1697" s="378"/>
      <c r="M1697" s="378"/>
      <c r="N1697" s="378"/>
      <c r="O1697" s="378"/>
      <c r="P1697" s="378"/>
      <c r="Q1697" s="378"/>
      <c r="R1697" s="378"/>
      <c r="S1697" s="377"/>
      <c r="T1697" s="378"/>
      <c r="U1697" s="378"/>
      <c r="V1697" s="378"/>
      <c r="W1697" s="378"/>
      <c r="X1697" s="378"/>
      <c r="Y1697" s="378"/>
      <c r="Z1697" s="378"/>
      <c r="AA1697" s="378"/>
      <c r="AB1697" s="378"/>
      <c r="AC1697" s="378"/>
      <c r="AD1697" s="378"/>
      <c r="AE1697" s="378"/>
      <c r="AF1697" s="378"/>
      <c r="AG1697" s="378"/>
      <c r="AH1697" s="378"/>
      <c r="AI1697" s="378"/>
      <c r="AJ1697" s="378"/>
      <c r="AK1697" s="378"/>
      <c r="AL1697" s="378"/>
    </row>
    <row r="1698" spans="2:38" s="9" customFormat="1">
      <c r="B1698" s="7"/>
      <c r="E1698" s="378"/>
      <c r="F1698" s="378"/>
      <c r="G1698" s="378"/>
      <c r="H1698" s="378"/>
      <c r="I1698" s="378"/>
      <c r="J1698" s="378"/>
      <c r="K1698" s="378"/>
      <c r="L1698" s="378"/>
      <c r="M1698" s="378"/>
      <c r="N1698" s="378"/>
      <c r="O1698" s="378"/>
      <c r="P1698" s="378"/>
      <c r="Q1698" s="378"/>
      <c r="R1698" s="378"/>
      <c r="S1698" s="377"/>
      <c r="T1698" s="378"/>
      <c r="U1698" s="378"/>
      <c r="V1698" s="378"/>
      <c r="W1698" s="378"/>
      <c r="X1698" s="378"/>
      <c r="Y1698" s="378"/>
      <c r="Z1698" s="378"/>
      <c r="AA1698" s="378"/>
      <c r="AB1698" s="378"/>
      <c r="AC1698" s="378"/>
      <c r="AD1698" s="378"/>
      <c r="AE1698" s="378"/>
      <c r="AF1698" s="378"/>
      <c r="AG1698" s="378"/>
      <c r="AH1698" s="378"/>
      <c r="AI1698" s="378"/>
      <c r="AJ1698" s="378"/>
      <c r="AK1698" s="378"/>
      <c r="AL1698" s="378"/>
    </row>
    <row r="1699" spans="2:38" s="9" customFormat="1">
      <c r="B1699" s="7"/>
      <c r="E1699" s="378"/>
      <c r="F1699" s="378"/>
      <c r="G1699" s="378"/>
      <c r="H1699" s="378"/>
      <c r="I1699" s="378"/>
      <c r="J1699" s="378"/>
      <c r="K1699" s="378"/>
      <c r="L1699" s="378"/>
      <c r="M1699" s="378"/>
      <c r="N1699" s="378"/>
      <c r="O1699" s="378"/>
      <c r="P1699" s="378"/>
      <c r="Q1699" s="378"/>
      <c r="R1699" s="378"/>
      <c r="S1699" s="377"/>
      <c r="T1699" s="378"/>
      <c r="U1699" s="378"/>
      <c r="V1699" s="378"/>
      <c r="W1699" s="378"/>
      <c r="X1699" s="378"/>
      <c r="Y1699" s="378"/>
      <c r="Z1699" s="378"/>
      <c r="AA1699" s="378"/>
      <c r="AB1699" s="378"/>
      <c r="AC1699" s="378"/>
      <c r="AD1699" s="378"/>
      <c r="AE1699" s="378"/>
      <c r="AF1699" s="378"/>
      <c r="AG1699" s="378"/>
      <c r="AH1699" s="378"/>
      <c r="AI1699" s="378"/>
      <c r="AJ1699" s="378"/>
      <c r="AK1699" s="378"/>
      <c r="AL1699" s="378"/>
    </row>
    <row r="1700" spans="2:38" s="9" customFormat="1">
      <c r="B1700" s="7"/>
      <c r="E1700" s="378"/>
      <c r="F1700" s="378"/>
      <c r="G1700" s="378"/>
      <c r="H1700" s="378"/>
      <c r="I1700" s="378"/>
      <c r="J1700" s="378"/>
      <c r="K1700" s="378"/>
      <c r="L1700" s="378"/>
      <c r="M1700" s="378"/>
      <c r="N1700" s="378"/>
      <c r="O1700" s="378"/>
      <c r="P1700" s="378"/>
      <c r="Q1700" s="378"/>
      <c r="R1700" s="378"/>
      <c r="S1700" s="377"/>
      <c r="T1700" s="378"/>
      <c r="U1700" s="378"/>
      <c r="V1700" s="378"/>
      <c r="W1700" s="378"/>
      <c r="X1700" s="378"/>
      <c r="Y1700" s="378"/>
      <c r="Z1700" s="378"/>
      <c r="AA1700" s="378"/>
      <c r="AB1700" s="378"/>
      <c r="AC1700" s="378"/>
      <c r="AD1700" s="378"/>
      <c r="AE1700" s="378"/>
      <c r="AF1700" s="378"/>
      <c r="AG1700" s="378"/>
      <c r="AH1700" s="378"/>
      <c r="AI1700" s="378"/>
      <c r="AJ1700" s="378"/>
      <c r="AK1700" s="378"/>
      <c r="AL1700" s="378"/>
    </row>
    <row r="1701" spans="2:38" s="9" customFormat="1">
      <c r="B1701" s="7"/>
      <c r="E1701" s="378"/>
      <c r="F1701" s="378"/>
      <c r="G1701" s="378"/>
      <c r="H1701" s="378"/>
      <c r="I1701" s="378"/>
      <c r="J1701" s="378"/>
      <c r="K1701" s="378"/>
      <c r="L1701" s="378"/>
      <c r="M1701" s="378"/>
      <c r="N1701" s="378"/>
      <c r="O1701" s="378"/>
      <c r="P1701" s="378"/>
      <c r="Q1701" s="378"/>
      <c r="R1701" s="378"/>
      <c r="S1701" s="377"/>
      <c r="T1701" s="378"/>
      <c r="U1701" s="378"/>
      <c r="V1701" s="378"/>
      <c r="W1701" s="378"/>
      <c r="X1701" s="378"/>
      <c r="Y1701" s="378"/>
      <c r="Z1701" s="378"/>
      <c r="AA1701" s="378"/>
      <c r="AB1701" s="378"/>
      <c r="AC1701" s="378"/>
      <c r="AD1701" s="378"/>
      <c r="AE1701" s="378"/>
      <c r="AF1701" s="378"/>
      <c r="AG1701" s="378"/>
      <c r="AH1701" s="378"/>
      <c r="AI1701" s="378"/>
      <c r="AJ1701" s="378"/>
      <c r="AK1701" s="378"/>
      <c r="AL1701" s="378"/>
    </row>
    <row r="1702" spans="2:38" s="9" customFormat="1">
      <c r="B1702" s="7"/>
      <c r="E1702" s="378"/>
      <c r="F1702" s="378"/>
      <c r="G1702" s="378"/>
      <c r="H1702" s="378"/>
      <c r="I1702" s="378"/>
      <c r="J1702" s="378"/>
      <c r="K1702" s="378"/>
      <c r="L1702" s="378"/>
      <c r="M1702" s="378"/>
      <c r="N1702" s="378"/>
      <c r="O1702" s="378"/>
      <c r="P1702" s="378"/>
      <c r="Q1702" s="378"/>
      <c r="R1702" s="378"/>
      <c r="S1702" s="377"/>
      <c r="T1702" s="378"/>
      <c r="U1702" s="378"/>
      <c r="V1702" s="378"/>
      <c r="W1702" s="378"/>
      <c r="X1702" s="378"/>
      <c r="Y1702" s="378"/>
      <c r="Z1702" s="378"/>
      <c r="AA1702" s="378"/>
      <c r="AB1702" s="378"/>
      <c r="AC1702" s="378"/>
      <c r="AD1702" s="378"/>
      <c r="AE1702" s="378"/>
      <c r="AF1702" s="378"/>
      <c r="AG1702" s="378"/>
      <c r="AH1702" s="378"/>
      <c r="AI1702" s="378"/>
      <c r="AJ1702" s="378"/>
      <c r="AK1702" s="378"/>
      <c r="AL1702" s="378"/>
    </row>
    <row r="1703" spans="2:38" s="9" customFormat="1">
      <c r="B1703" s="7"/>
      <c r="E1703" s="378"/>
      <c r="F1703" s="378"/>
      <c r="G1703" s="378"/>
      <c r="H1703" s="378"/>
      <c r="I1703" s="378"/>
      <c r="J1703" s="378"/>
      <c r="K1703" s="378"/>
      <c r="L1703" s="378"/>
      <c r="M1703" s="378"/>
      <c r="N1703" s="378"/>
      <c r="O1703" s="378"/>
      <c r="P1703" s="378"/>
      <c r="Q1703" s="378"/>
      <c r="R1703" s="378"/>
      <c r="S1703" s="377"/>
      <c r="T1703" s="378"/>
      <c r="U1703" s="378"/>
      <c r="V1703" s="378"/>
      <c r="W1703" s="378"/>
      <c r="X1703" s="378"/>
      <c r="Y1703" s="378"/>
      <c r="Z1703" s="378"/>
      <c r="AA1703" s="378"/>
      <c r="AB1703" s="378"/>
      <c r="AC1703" s="378"/>
      <c r="AD1703" s="378"/>
      <c r="AE1703" s="378"/>
      <c r="AF1703" s="378"/>
      <c r="AG1703" s="378"/>
      <c r="AH1703" s="378"/>
      <c r="AI1703" s="378"/>
      <c r="AJ1703" s="378"/>
      <c r="AK1703" s="378"/>
      <c r="AL1703" s="378"/>
    </row>
    <row r="1704" spans="2:38" s="9" customFormat="1">
      <c r="B1704" s="7"/>
      <c r="E1704" s="378"/>
      <c r="F1704" s="378"/>
      <c r="G1704" s="378"/>
      <c r="H1704" s="378"/>
      <c r="I1704" s="378"/>
      <c r="J1704" s="378"/>
      <c r="K1704" s="378"/>
      <c r="L1704" s="378"/>
      <c r="M1704" s="378"/>
      <c r="N1704" s="378"/>
      <c r="O1704" s="378"/>
      <c r="P1704" s="378"/>
      <c r="Q1704" s="378"/>
      <c r="R1704" s="378"/>
      <c r="S1704" s="377"/>
      <c r="T1704" s="378"/>
      <c r="U1704" s="378"/>
      <c r="V1704" s="378"/>
      <c r="W1704" s="378"/>
      <c r="X1704" s="378"/>
      <c r="Y1704" s="378"/>
      <c r="Z1704" s="378"/>
      <c r="AA1704" s="378"/>
      <c r="AB1704" s="378"/>
      <c r="AC1704" s="378"/>
      <c r="AD1704" s="378"/>
      <c r="AE1704" s="378"/>
      <c r="AF1704" s="378"/>
      <c r="AG1704" s="378"/>
      <c r="AH1704" s="378"/>
      <c r="AI1704" s="378"/>
      <c r="AJ1704" s="378"/>
      <c r="AK1704" s="378"/>
      <c r="AL1704" s="378"/>
    </row>
    <row r="1705" spans="2:38" s="9" customFormat="1">
      <c r="B1705" s="7"/>
      <c r="E1705" s="378"/>
      <c r="F1705" s="378"/>
      <c r="G1705" s="378"/>
      <c r="H1705" s="378"/>
      <c r="I1705" s="378"/>
      <c r="J1705" s="378"/>
      <c r="K1705" s="378"/>
      <c r="L1705" s="378"/>
      <c r="M1705" s="378"/>
      <c r="N1705" s="378"/>
      <c r="O1705" s="378"/>
      <c r="P1705" s="378"/>
      <c r="Q1705" s="378"/>
      <c r="R1705" s="378"/>
      <c r="S1705" s="377"/>
      <c r="T1705" s="378"/>
      <c r="U1705" s="378"/>
      <c r="V1705" s="378"/>
      <c r="W1705" s="378"/>
      <c r="X1705" s="378"/>
      <c r="Y1705" s="378"/>
      <c r="Z1705" s="378"/>
      <c r="AA1705" s="378"/>
      <c r="AB1705" s="378"/>
      <c r="AC1705" s="378"/>
      <c r="AD1705" s="378"/>
      <c r="AE1705" s="378"/>
      <c r="AF1705" s="378"/>
      <c r="AG1705" s="378"/>
      <c r="AH1705" s="378"/>
      <c r="AI1705" s="378"/>
      <c r="AJ1705" s="378"/>
      <c r="AK1705" s="378"/>
      <c r="AL1705" s="378"/>
    </row>
    <row r="1706" spans="2:38" s="9" customFormat="1">
      <c r="B1706" s="7"/>
      <c r="E1706" s="378"/>
      <c r="F1706" s="378"/>
      <c r="G1706" s="378"/>
      <c r="H1706" s="378"/>
      <c r="I1706" s="378"/>
      <c r="J1706" s="378"/>
      <c r="K1706" s="378"/>
      <c r="L1706" s="378"/>
      <c r="M1706" s="378"/>
      <c r="N1706" s="378"/>
      <c r="O1706" s="378"/>
      <c r="P1706" s="378"/>
      <c r="Q1706" s="378"/>
      <c r="R1706" s="378"/>
      <c r="S1706" s="377"/>
      <c r="T1706" s="378"/>
      <c r="U1706" s="378"/>
      <c r="V1706" s="378"/>
      <c r="W1706" s="378"/>
      <c r="X1706" s="378"/>
      <c r="Y1706" s="378"/>
      <c r="Z1706" s="378"/>
      <c r="AA1706" s="378"/>
      <c r="AB1706" s="378"/>
      <c r="AC1706" s="378"/>
      <c r="AD1706" s="378"/>
      <c r="AE1706" s="378"/>
      <c r="AF1706" s="378"/>
      <c r="AG1706" s="378"/>
      <c r="AH1706" s="378"/>
      <c r="AI1706" s="378"/>
      <c r="AJ1706" s="378"/>
      <c r="AK1706" s="378"/>
      <c r="AL1706" s="378"/>
    </row>
    <row r="1707" spans="2:38" s="9" customFormat="1">
      <c r="B1707" s="7"/>
      <c r="E1707" s="378"/>
      <c r="F1707" s="378"/>
      <c r="G1707" s="378"/>
      <c r="H1707" s="378"/>
      <c r="I1707" s="378"/>
      <c r="J1707" s="378"/>
      <c r="K1707" s="378"/>
      <c r="L1707" s="378"/>
      <c r="M1707" s="378"/>
      <c r="N1707" s="378"/>
      <c r="O1707" s="378"/>
      <c r="P1707" s="378"/>
      <c r="Q1707" s="378"/>
      <c r="R1707" s="378"/>
      <c r="S1707" s="377"/>
      <c r="T1707" s="378"/>
      <c r="U1707" s="378"/>
      <c r="V1707" s="378"/>
      <c r="W1707" s="378"/>
      <c r="X1707" s="378"/>
      <c r="Y1707" s="378"/>
      <c r="Z1707" s="378"/>
      <c r="AA1707" s="378"/>
      <c r="AB1707" s="378"/>
      <c r="AC1707" s="378"/>
      <c r="AD1707" s="378"/>
      <c r="AE1707" s="378"/>
      <c r="AF1707" s="378"/>
      <c r="AG1707" s="378"/>
      <c r="AH1707" s="378"/>
      <c r="AI1707" s="378"/>
      <c r="AJ1707" s="378"/>
      <c r="AK1707" s="378"/>
      <c r="AL1707" s="378"/>
    </row>
    <row r="1708" spans="2:38" s="9" customFormat="1">
      <c r="B1708" s="7"/>
      <c r="E1708" s="378"/>
      <c r="F1708" s="378"/>
      <c r="G1708" s="378"/>
      <c r="H1708" s="378"/>
      <c r="I1708" s="378"/>
      <c r="J1708" s="378"/>
      <c r="K1708" s="378"/>
      <c r="L1708" s="378"/>
      <c r="M1708" s="378"/>
      <c r="N1708" s="378"/>
      <c r="O1708" s="378"/>
      <c r="P1708" s="378"/>
      <c r="Q1708" s="378"/>
      <c r="R1708" s="378"/>
      <c r="S1708" s="377"/>
      <c r="T1708" s="378"/>
      <c r="U1708" s="378"/>
      <c r="V1708" s="378"/>
      <c r="W1708" s="378"/>
      <c r="X1708" s="378"/>
      <c r="Y1708" s="378"/>
      <c r="Z1708" s="378"/>
      <c r="AA1708" s="378"/>
      <c r="AB1708" s="378"/>
      <c r="AC1708" s="378"/>
      <c r="AD1708" s="378"/>
      <c r="AE1708" s="378"/>
      <c r="AF1708" s="378"/>
      <c r="AG1708" s="378"/>
      <c r="AH1708" s="378"/>
      <c r="AI1708" s="378"/>
      <c r="AJ1708" s="378"/>
      <c r="AK1708" s="378"/>
      <c r="AL1708" s="378"/>
    </row>
    <row r="1709" spans="2:38" s="9" customFormat="1">
      <c r="B1709" s="7"/>
      <c r="E1709" s="378"/>
      <c r="F1709" s="378"/>
      <c r="G1709" s="378"/>
      <c r="H1709" s="378"/>
      <c r="I1709" s="378"/>
      <c r="J1709" s="378"/>
      <c r="K1709" s="378"/>
      <c r="L1709" s="378"/>
      <c r="M1709" s="378"/>
      <c r="N1709" s="378"/>
      <c r="O1709" s="378"/>
      <c r="P1709" s="378"/>
      <c r="Q1709" s="378"/>
      <c r="R1709" s="378"/>
      <c r="S1709" s="377"/>
      <c r="T1709" s="378"/>
      <c r="U1709" s="378"/>
      <c r="V1709" s="378"/>
      <c r="W1709" s="378"/>
      <c r="X1709" s="378"/>
      <c r="Y1709" s="378"/>
      <c r="Z1709" s="378"/>
      <c r="AA1709" s="378"/>
      <c r="AB1709" s="378"/>
      <c r="AC1709" s="378"/>
      <c r="AD1709" s="378"/>
      <c r="AE1709" s="378"/>
      <c r="AF1709" s="378"/>
      <c r="AG1709" s="378"/>
      <c r="AH1709" s="378"/>
      <c r="AI1709" s="378"/>
      <c r="AJ1709" s="378"/>
      <c r="AK1709" s="378"/>
      <c r="AL1709" s="378"/>
    </row>
    <row r="1710" spans="2:38" s="9" customFormat="1">
      <c r="B1710" s="7"/>
      <c r="E1710" s="378"/>
      <c r="F1710" s="378"/>
      <c r="G1710" s="378"/>
      <c r="H1710" s="378"/>
      <c r="I1710" s="378"/>
      <c r="J1710" s="378"/>
      <c r="K1710" s="378"/>
      <c r="L1710" s="378"/>
      <c r="M1710" s="378"/>
      <c r="N1710" s="378"/>
      <c r="O1710" s="378"/>
      <c r="P1710" s="378"/>
      <c r="Q1710" s="378"/>
      <c r="R1710" s="378"/>
      <c r="S1710" s="377"/>
      <c r="T1710" s="378"/>
      <c r="U1710" s="378"/>
      <c r="V1710" s="378"/>
      <c r="W1710" s="378"/>
      <c r="X1710" s="378"/>
      <c r="Y1710" s="378"/>
      <c r="Z1710" s="378"/>
      <c r="AA1710" s="378"/>
      <c r="AB1710" s="378"/>
      <c r="AC1710" s="378"/>
      <c r="AD1710" s="378"/>
      <c r="AE1710" s="378"/>
      <c r="AF1710" s="378"/>
      <c r="AG1710" s="378"/>
      <c r="AH1710" s="378"/>
      <c r="AI1710" s="378"/>
      <c r="AJ1710" s="378"/>
      <c r="AK1710" s="378"/>
      <c r="AL1710" s="378"/>
    </row>
    <row r="1711" spans="2:38" s="9" customFormat="1">
      <c r="B1711" s="7"/>
      <c r="E1711" s="378"/>
      <c r="F1711" s="378"/>
      <c r="G1711" s="378"/>
      <c r="H1711" s="378"/>
      <c r="I1711" s="378"/>
      <c r="J1711" s="378"/>
      <c r="K1711" s="378"/>
      <c r="L1711" s="378"/>
      <c r="M1711" s="378"/>
      <c r="N1711" s="378"/>
      <c r="O1711" s="378"/>
      <c r="P1711" s="378"/>
      <c r="Q1711" s="378"/>
      <c r="R1711" s="378"/>
      <c r="S1711" s="377"/>
      <c r="T1711" s="378"/>
      <c r="U1711" s="378"/>
      <c r="V1711" s="378"/>
      <c r="W1711" s="378"/>
      <c r="X1711" s="378"/>
      <c r="Y1711" s="378"/>
      <c r="Z1711" s="378"/>
      <c r="AA1711" s="378"/>
      <c r="AB1711" s="378"/>
      <c r="AC1711" s="378"/>
      <c r="AD1711" s="378"/>
      <c r="AE1711" s="378"/>
      <c r="AF1711" s="378"/>
      <c r="AG1711" s="378"/>
      <c r="AH1711" s="378"/>
      <c r="AI1711" s="378"/>
      <c r="AJ1711" s="378"/>
      <c r="AK1711" s="378"/>
      <c r="AL1711" s="378"/>
    </row>
    <row r="1712" spans="2:38" s="9" customFormat="1">
      <c r="B1712" s="7"/>
      <c r="E1712" s="378"/>
      <c r="F1712" s="378"/>
      <c r="G1712" s="378"/>
      <c r="H1712" s="378"/>
      <c r="I1712" s="378"/>
      <c r="J1712" s="378"/>
      <c r="K1712" s="378"/>
      <c r="L1712" s="378"/>
      <c r="M1712" s="378"/>
      <c r="N1712" s="378"/>
      <c r="O1712" s="378"/>
      <c r="P1712" s="378"/>
      <c r="Q1712" s="378"/>
      <c r="R1712" s="378"/>
      <c r="S1712" s="377"/>
      <c r="T1712" s="378"/>
      <c r="U1712" s="378"/>
      <c r="V1712" s="378"/>
      <c r="W1712" s="378"/>
      <c r="X1712" s="378"/>
      <c r="Y1712" s="378"/>
      <c r="Z1712" s="378"/>
      <c r="AA1712" s="378"/>
      <c r="AB1712" s="378"/>
      <c r="AC1712" s="378"/>
      <c r="AD1712" s="378"/>
      <c r="AE1712" s="378"/>
      <c r="AF1712" s="378"/>
      <c r="AG1712" s="378"/>
      <c r="AH1712" s="378"/>
      <c r="AI1712" s="378"/>
      <c r="AJ1712" s="378"/>
      <c r="AK1712" s="378"/>
      <c r="AL1712" s="378"/>
    </row>
    <row r="1713" spans="3:31">
      <c r="C1713" s="9"/>
      <c r="D1713" s="9"/>
      <c r="E1713" s="378"/>
      <c r="F1713" s="378"/>
      <c r="G1713" s="378"/>
      <c r="H1713" s="378"/>
      <c r="I1713" s="378"/>
      <c r="J1713" s="378"/>
      <c r="K1713" s="378"/>
      <c r="L1713" s="378"/>
      <c r="M1713" s="378"/>
      <c r="N1713" s="378"/>
      <c r="O1713" s="378"/>
      <c r="P1713" s="378"/>
      <c r="Q1713" s="378"/>
      <c r="R1713" s="378"/>
      <c r="T1713" s="378"/>
      <c r="U1713" s="378"/>
      <c r="V1713" s="378"/>
      <c r="W1713" s="378"/>
      <c r="X1713" s="378"/>
      <c r="Y1713" s="378"/>
      <c r="Z1713" s="378"/>
      <c r="AA1713" s="378"/>
      <c r="AB1713" s="378"/>
      <c r="AC1713" s="378"/>
      <c r="AD1713" s="378"/>
      <c r="AE1713" s="378"/>
    </row>
    <row r="1714" spans="3:31">
      <c r="C1714" s="9"/>
      <c r="D1714" s="9"/>
      <c r="E1714" s="378"/>
      <c r="F1714" s="378"/>
      <c r="G1714" s="378"/>
      <c r="H1714" s="378"/>
      <c r="I1714" s="378"/>
      <c r="J1714" s="378"/>
      <c r="K1714" s="378"/>
      <c r="L1714" s="378"/>
      <c r="M1714" s="378"/>
      <c r="N1714" s="378"/>
      <c r="O1714" s="378"/>
      <c r="P1714" s="378"/>
      <c r="Q1714" s="378"/>
      <c r="R1714" s="378"/>
      <c r="T1714" s="378"/>
      <c r="U1714" s="378"/>
      <c r="V1714" s="378"/>
      <c r="W1714" s="378"/>
      <c r="X1714" s="378"/>
      <c r="Y1714" s="378"/>
      <c r="Z1714" s="378"/>
      <c r="AA1714" s="378"/>
      <c r="AB1714" s="378"/>
      <c r="AC1714" s="378"/>
      <c r="AD1714" s="378"/>
      <c r="AE1714" s="378"/>
    </row>
    <row r="1715" spans="3:31">
      <c r="C1715" s="9"/>
      <c r="D1715" s="9"/>
      <c r="E1715" s="378"/>
      <c r="F1715" s="378"/>
      <c r="G1715" s="378"/>
      <c r="H1715" s="378"/>
      <c r="I1715" s="378"/>
      <c r="J1715" s="378"/>
      <c r="K1715" s="378"/>
      <c r="L1715" s="378"/>
      <c r="M1715" s="378"/>
      <c r="N1715" s="378"/>
      <c r="O1715" s="378"/>
      <c r="P1715" s="378"/>
      <c r="Q1715" s="378"/>
      <c r="R1715" s="378"/>
      <c r="T1715" s="378"/>
      <c r="U1715" s="378"/>
      <c r="V1715" s="378"/>
      <c r="W1715" s="378"/>
      <c r="X1715" s="378"/>
      <c r="Y1715" s="378"/>
      <c r="Z1715" s="378"/>
      <c r="AA1715" s="378"/>
      <c r="AB1715" s="378"/>
      <c r="AC1715" s="378"/>
      <c r="AD1715" s="378"/>
      <c r="AE1715" s="378"/>
    </row>
    <row r="1716" spans="3:31">
      <c r="C1716" s="9"/>
      <c r="D1716" s="9"/>
      <c r="E1716" s="378"/>
      <c r="F1716" s="378"/>
      <c r="G1716" s="378"/>
      <c r="H1716" s="378"/>
      <c r="I1716" s="378"/>
      <c r="J1716" s="378"/>
      <c r="K1716" s="378"/>
      <c r="L1716" s="378"/>
      <c r="M1716" s="378"/>
      <c r="N1716" s="378"/>
      <c r="O1716" s="378"/>
      <c r="P1716" s="378"/>
      <c r="Q1716" s="378"/>
      <c r="R1716" s="378"/>
      <c r="T1716" s="378"/>
      <c r="U1716" s="378"/>
      <c r="V1716" s="378"/>
      <c r="W1716" s="378"/>
      <c r="X1716" s="378"/>
      <c r="Y1716" s="378"/>
      <c r="Z1716" s="378"/>
      <c r="AA1716" s="378"/>
      <c r="AB1716" s="378"/>
      <c r="AC1716" s="378"/>
      <c r="AD1716" s="378"/>
      <c r="AE1716" s="378"/>
    </row>
    <row r="1717" spans="3:31">
      <c r="C1717" s="9"/>
      <c r="D1717" s="9"/>
      <c r="E1717" s="378"/>
      <c r="F1717" s="378"/>
      <c r="G1717" s="378"/>
      <c r="H1717" s="378"/>
      <c r="I1717" s="378"/>
      <c r="J1717" s="378"/>
      <c r="K1717" s="378"/>
      <c r="L1717" s="378"/>
      <c r="M1717" s="378"/>
      <c r="N1717" s="378"/>
      <c r="O1717" s="378"/>
      <c r="P1717" s="378"/>
      <c r="Q1717" s="378"/>
      <c r="R1717" s="378"/>
      <c r="T1717" s="378"/>
      <c r="U1717" s="378"/>
      <c r="V1717" s="378"/>
      <c r="W1717" s="378"/>
      <c r="X1717" s="378"/>
      <c r="Y1717" s="378"/>
      <c r="Z1717" s="378"/>
      <c r="AA1717" s="378"/>
      <c r="AB1717" s="378"/>
      <c r="AC1717" s="378"/>
      <c r="AD1717" s="378"/>
      <c r="AE1717" s="378"/>
    </row>
    <row r="1718" spans="3:31">
      <c r="C1718" s="9"/>
      <c r="D1718" s="9"/>
      <c r="E1718" s="378"/>
      <c r="F1718" s="378"/>
      <c r="G1718" s="378"/>
      <c r="H1718" s="378"/>
      <c r="I1718" s="378"/>
      <c r="J1718" s="378"/>
      <c r="K1718" s="378"/>
      <c r="L1718" s="378"/>
      <c r="M1718" s="378"/>
      <c r="N1718" s="378"/>
      <c r="O1718" s="378"/>
      <c r="P1718" s="378"/>
      <c r="Q1718" s="378"/>
      <c r="R1718" s="378"/>
      <c r="T1718" s="378"/>
      <c r="U1718" s="378"/>
      <c r="V1718" s="378"/>
      <c r="W1718" s="378"/>
      <c r="X1718" s="378"/>
      <c r="Y1718" s="378"/>
      <c r="Z1718" s="378"/>
      <c r="AA1718" s="378"/>
      <c r="AB1718" s="378"/>
      <c r="AC1718" s="378"/>
      <c r="AD1718" s="378"/>
      <c r="AE1718" s="378"/>
    </row>
    <row r="1719" spans="3:31">
      <c r="C1719" s="9"/>
      <c r="D1719" s="9"/>
      <c r="E1719" s="378"/>
      <c r="F1719" s="378"/>
      <c r="G1719" s="378"/>
      <c r="H1719" s="378"/>
      <c r="I1719" s="378"/>
      <c r="J1719" s="378"/>
      <c r="K1719" s="378"/>
      <c r="L1719" s="378"/>
      <c r="M1719" s="378"/>
      <c r="N1719" s="378"/>
      <c r="O1719" s="378"/>
      <c r="P1719" s="378"/>
      <c r="Q1719" s="378"/>
      <c r="R1719" s="378"/>
      <c r="T1719" s="378"/>
      <c r="U1719" s="378"/>
      <c r="V1719" s="378"/>
      <c r="W1719" s="378"/>
      <c r="X1719" s="378"/>
      <c r="Y1719" s="378"/>
      <c r="Z1719" s="378"/>
      <c r="AA1719" s="378"/>
      <c r="AB1719" s="378"/>
      <c r="AC1719" s="378"/>
      <c r="AD1719" s="378"/>
      <c r="AE1719" s="378"/>
    </row>
    <row r="1720" spans="3:31">
      <c r="C1720" s="9"/>
      <c r="D1720" s="9"/>
      <c r="E1720" s="378"/>
      <c r="F1720" s="378"/>
      <c r="G1720" s="378"/>
      <c r="H1720" s="378"/>
      <c r="I1720" s="378"/>
      <c r="J1720" s="378"/>
      <c r="K1720" s="378"/>
      <c r="L1720" s="378"/>
      <c r="M1720" s="378"/>
      <c r="N1720" s="378"/>
      <c r="O1720" s="378"/>
      <c r="P1720" s="378"/>
      <c r="Q1720" s="378"/>
      <c r="R1720" s="378"/>
      <c r="T1720" s="378"/>
      <c r="U1720" s="378"/>
      <c r="V1720" s="378"/>
      <c r="W1720" s="378"/>
      <c r="X1720" s="378"/>
      <c r="Y1720" s="378"/>
      <c r="Z1720" s="378"/>
      <c r="AA1720" s="378"/>
      <c r="AB1720" s="378"/>
      <c r="AC1720" s="378"/>
      <c r="AD1720" s="378"/>
      <c r="AE1720" s="378"/>
    </row>
    <row r="1721" spans="3:31">
      <c r="C1721" s="9"/>
      <c r="D1721" s="9"/>
      <c r="E1721" s="378"/>
      <c r="F1721" s="378"/>
      <c r="G1721" s="378"/>
      <c r="H1721" s="378"/>
      <c r="I1721" s="378"/>
      <c r="J1721" s="378"/>
      <c r="K1721" s="378"/>
      <c r="L1721" s="378"/>
      <c r="M1721" s="378"/>
      <c r="N1721" s="378"/>
      <c r="O1721" s="378"/>
      <c r="P1721" s="378"/>
      <c r="Q1721" s="378"/>
      <c r="R1721" s="378"/>
      <c r="T1721" s="378"/>
      <c r="U1721" s="378"/>
      <c r="V1721" s="378"/>
      <c r="W1721" s="378"/>
      <c r="X1721" s="378"/>
      <c r="Y1721" s="378"/>
      <c r="Z1721" s="378"/>
      <c r="AA1721" s="378"/>
      <c r="AB1721" s="378"/>
      <c r="AC1721" s="378"/>
      <c r="AD1721" s="378"/>
      <c r="AE1721" s="378"/>
    </row>
    <row r="1722" spans="3:31">
      <c r="C1722" s="9"/>
      <c r="D1722" s="9"/>
      <c r="E1722" s="378"/>
      <c r="F1722" s="378"/>
      <c r="G1722" s="378"/>
      <c r="H1722" s="378"/>
      <c r="I1722" s="378"/>
      <c r="J1722" s="378"/>
      <c r="K1722" s="378"/>
      <c r="L1722" s="378"/>
      <c r="M1722" s="378"/>
      <c r="N1722" s="378"/>
      <c r="O1722" s="378"/>
      <c r="P1722" s="378"/>
      <c r="Q1722" s="378"/>
      <c r="R1722" s="378"/>
      <c r="T1722" s="378"/>
      <c r="U1722" s="378"/>
      <c r="V1722" s="378"/>
      <c r="W1722" s="378"/>
      <c r="X1722" s="378"/>
      <c r="Y1722" s="378"/>
      <c r="Z1722" s="378"/>
      <c r="AA1722" s="378"/>
      <c r="AB1722" s="378"/>
      <c r="AC1722" s="378"/>
      <c r="AD1722" s="378"/>
      <c r="AE1722" s="378"/>
    </row>
    <row r="1723" spans="3:31">
      <c r="C1723" s="9"/>
      <c r="D1723" s="9"/>
      <c r="E1723" s="378"/>
      <c r="F1723" s="378"/>
      <c r="G1723" s="378"/>
      <c r="H1723" s="378"/>
      <c r="I1723" s="378"/>
      <c r="J1723" s="378"/>
      <c r="K1723" s="378"/>
      <c r="L1723" s="378"/>
      <c r="M1723" s="378"/>
      <c r="N1723" s="378"/>
      <c r="O1723" s="378"/>
      <c r="P1723" s="378"/>
      <c r="Q1723" s="378"/>
      <c r="R1723" s="378"/>
      <c r="T1723" s="378"/>
      <c r="U1723" s="378"/>
      <c r="V1723" s="378"/>
      <c r="W1723" s="378"/>
      <c r="X1723" s="378"/>
      <c r="Y1723" s="378"/>
      <c r="Z1723" s="378"/>
      <c r="AA1723" s="378"/>
      <c r="AB1723" s="378"/>
      <c r="AC1723" s="378"/>
      <c r="AD1723" s="378"/>
      <c r="AE1723" s="378"/>
    </row>
    <row r="1724" spans="3:31">
      <c r="C1724" s="9"/>
      <c r="D1724" s="9"/>
      <c r="E1724" s="378"/>
      <c r="F1724" s="378"/>
      <c r="G1724" s="378"/>
      <c r="H1724" s="378"/>
      <c r="I1724" s="378"/>
      <c r="J1724" s="378"/>
      <c r="K1724" s="378"/>
      <c r="L1724" s="378"/>
      <c r="M1724" s="378"/>
      <c r="N1724" s="378"/>
      <c r="O1724" s="378"/>
      <c r="P1724" s="378"/>
      <c r="Q1724" s="378"/>
      <c r="R1724" s="378"/>
      <c r="T1724" s="378"/>
      <c r="U1724" s="378"/>
      <c r="V1724" s="378"/>
      <c r="W1724" s="378"/>
      <c r="X1724" s="378"/>
      <c r="Y1724" s="378"/>
      <c r="Z1724" s="378"/>
      <c r="AA1724" s="378"/>
      <c r="AB1724" s="378"/>
      <c r="AC1724" s="378"/>
      <c r="AD1724" s="378"/>
      <c r="AE1724" s="378"/>
    </row>
    <row r="1725" spans="3:31">
      <c r="C1725" s="9"/>
      <c r="D1725" s="9"/>
      <c r="E1725" s="378"/>
      <c r="F1725" s="378"/>
      <c r="G1725" s="378"/>
      <c r="H1725" s="378"/>
      <c r="I1725" s="378"/>
      <c r="J1725" s="378"/>
      <c r="K1725" s="378"/>
      <c r="L1725" s="378"/>
      <c r="M1725" s="378"/>
      <c r="N1725" s="378"/>
      <c r="O1725" s="378"/>
      <c r="P1725" s="378"/>
      <c r="Q1725" s="378"/>
      <c r="R1725" s="378"/>
      <c r="T1725" s="378"/>
      <c r="U1725" s="378"/>
      <c r="V1725" s="378"/>
      <c r="W1725" s="378"/>
      <c r="X1725" s="378"/>
      <c r="Y1725" s="378"/>
      <c r="Z1725" s="378"/>
      <c r="AA1725" s="378"/>
      <c r="AB1725" s="378"/>
      <c r="AC1725" s="378"/>
      <c r="AD1725" s="378"/>
      <c r="AE1725" s="378"/>
    </row>
    <row r="1726" spans="3:31">
      <c r="C1726" s="9"/>
      <c r="D1726" s="9"/>
      <c r="E1726" s="378"/>
      <c r="F1726" s="378"/>
      <c r="G1726" s="378"/>
      <c r="H1726" s="378"/>
      <c r="I1726" s="378"/>
      <c r="J1726" s="378"/>
      <c r="K1726" s="378"/>
      <c r="L1726" s="378"/>
      <c r="M1726" s="378"/>
      <c r="N1726" s="378"/>
      <c r="O1726" s="378"/>
      <c r="P1726" s="378"/>
      <c r="Q1726" s="378"/>
      <c r="R1726" s="378"/>
      <c r="T1726" s="378"/>
      <c r="U1726" s="378"/>
      <c r="V1726" s="378"/>
      <c r="W1726" s="378"/>
      <c r="X1726" s="378"/>
      <c r="Y1726" s="378"/>
      <c r="Z1726" s="378"/>
      <c r="AA1726" s="378"/>
      <c r="AB1726" s="378"/>
      <c r="AC1726" s="378"/>
      <c r="AD1726" s="378"/>
      <c r="AE1726" s="378"/>
    </row>
    <row r="1727" spans="3:31">
      <c r="C1727" s="9"/>
      <c r="D1727" s="9"/>
      <c r="E1727" s="378"/>
      <c r="F1727" s="378"/>
      <c r="G1727" s="378"/>
      <c r="H1727" s="378"/>
      <c r="I1727" s="378"/>
      <c r="J1727" s="378"/>
      <c r="K1727" s="378"/>
      <c r="L1727" s="378"/>
      <c r="M1727" s="378"/>
      <c r="N1727" s="378"/>
      <c r="O1727" s="378"/>
      <c r="P1727" s="378"/>
      <c r="Q1727" s="378"/>
      <c r="R1727" s="378"/>
      <c r="T1727" s="378"/>
      <c r="U1727" s="378"/>
      <c r="V1727" s="378"/>
      <c r="W1727" s="378"/>
      <c r="X1727" s="378"/>
      <c r="Y1727" s="378"/>
      <c r="Z1727" s="378"/>
      <c r="AA1727" s="378"/>
      <c r="AB1727" s="378"/>
      <c r="AC1727" s="378"/>
      <c r="AD1727" s="378"/>
      <c r="AE1727" s="378"/>
    </row>
    <row r="1728" spans="3:31">
      <c r="C1728" s="9"/>
      <c r="D1728" s="9"/>
      <c r="E1728" s="378"/>
      <c r="F1728" s="378"/>
      <c r="G1728" s="378"/>
      <c r="H1728" s="378"/>
      <c r="I1728" s="378"/>
      <c r="J1728" s="378"/>
      <c r="K1728" s="378"/>
      <c r="L1728" s="378"/>
      <c r="M1728" s="378"/>
      <c r="N1728" s="378"/>
      <c r="O1728" s="378"/>
      <c r="P1728" s="378"/>
      <c r="Q1728" s="378"/>
      <c r="R1728" s="378"/>
      <c r="T1728" s="378"/>
      <c r="U1728" s="378"/>
      <c r="V1728" s="378"/>
      <c r="W1728" s="378"/>
      <c r="X1728" s="378"/>
      <c r="Y1728" s="378"/>
      <c r="Z1728" s="378"/>
      <c r="AA1728" s="378"/>
      <c r="AB1728" s="378"/>
      <c r="AC1728" s="378"/>
      <c r="AD1728" s="378"/>
      <c r="AE1728" s="378"/>
    </row>
    <row r="1729" spans="3:31">
      <c r="C1729" s="9"/>
      <c r="D1729" s="9"/>
      <c r="E1729" s="378"/>
      <c r="F1729" s="378"/>
      <c r="G1729" s="378"/>
      <c r="H1729" s="378"/>
      <c r="I1729" s="378"/>
      <c r="J1729" s="378"/>
      <c r="K1729" s="378"/>
      <c r="L1729" s="378"/>
      <c r="M1729" s="378"/>
      <c r="N1729" s="378"/>
      <c r="O1729" s="378"/>
      <c r="P1729" s="378"/>
      <c r="Q1729" s="378"/>
      <c r="R1729" s="378"/>
      <c r="T1729" s="378"/>
      <c r="U1729" s="378"/>
      <c r="V1729" s="378"/>
      <c r="W1729" s="378"/>
      <c r="X1729" s="378"/>
      <c r="Y1729" s="378"/>
      <c r="Z1729" s="378"/>
      <c r="AA1729" s="378"/>
      <c r="AB1729" s="378"/>
      <c r="AC1729" s="378"/>
      <c r="AD1729" s="378"/>
      <c r="AE1729" s="378"/>
    </row>
    <row r="1730" spans="3:31">
      <c r="C1730" s="9"/>
      <c r="D1730" s="9"/>
      <c r="E1730" s="378"/>
      <c r="F1730" s="378"/>
      <c r="G1730" s="378"/>
      <c r="H1730" s="378"/>
      <c r="I1730" s="378"/>
      <c r="J1730" s="378"/>
      <c r="K1730" s="378"/>
      <c r="L1730" s="378"/>
      <c r="M1730" s="378"/>
      <c r="N1730" s="378"/>
      <c r="O1730" s="378"/>
      <c r="P1730" s="378"/>
      <c r="Q1730" s="378"/>
      <c r="R1730" s="378"/>
      <c r="T1730" s="378"/>
      <c r="U1730" s="378"/>
      <c r="V1730" s="378"/>
      <c r="W1730" s="378"/>
      <c r="X1730" s="378"/>
      <c r="Y1730" s="378"/>
      <c r="Z1730" s="378"/>
      <c r="AA1730" s="378"/>
      <c r="AB1730" s="378"/>
      <c r="AC1730" s="378"/>
      <c r="AD1730" s="378"/>
      <c r="AE1730" s="378"/>
    </row>
    <row r="1731" spans="3:31">
      <c r="C1731" s="9"/>
      <c r="D1731" s="9"/>
      <c r="E1731" s="378"/>
      <c r="F1731" s="378"/>
      <c r="G1731" s="378"/>
      <c r="H1731" s="378"/>
      <c r="I1731" s="378"/>
      <c r="J1731" s="378"/>
      <c r="K1731" s="378"/>
      <c r="L1731" s="378"/>
      <c r="M1731" s="378"/>
      <c r="N1731" s="378"/>
      <c r="O1731" s="378"/>
      <c r="P1731" s="378"/>
      <c r="Q1731" s="378"/>
      <c r="R1731" s="378"/>
      <c r="T1731" s="378"/>
      <c r="U1731" s="378"/>
      <c r="V1731" s="378"/>
      <c r="W1731" s="378"/>
      <c r="X1731" s="378"/>
      <c r="Y1731" s="378"/>
      <c r="Z1731" s="378"/>
      <c r="AA1731" s="378"/>
      <c r="AB1731" s="378"/>
      <c r="AC1731" s="378"/>
      <c r="AD1731" s="378"/>
      <c r="AE1731" s="378"/>
    </row>
    <row r="1732" spans="3:31">
      <c r="C1732" s="9"/>
      <c r="D1732" s="9"/>
      <c r="E1732" s="378"/>
      <c r="F1732" s="378"/>
      <c r="G1732" s="378"/>
      <c r="H1732" s="378"/>
      <c r="I1732" s="378"/>
      <c r="J1732" s="378"/>
      <c r="K1732" s="378"/>
      <c r="L1732" s="378"/>
      <c r="M1732" s="378"/>
      <c r="N1732" s="378"/>
      <c r="O1732" s="378"/>
      <c r="P1732" s="378"/>
      <c r="Q1732" s="378"/>
      <c r="R1732" s="378"/>
      <c r="T1732" s="378"/>
      <c r="U1732" s="378"/>
      <c r="V1732" s="378"/>
      <c r="W1732" s="378"/>
      <c r="X1732" s="378"/>
      <c r="Y1732" s="378"/>
      <c r="Z1732" s="378"/>
      <c r="AA1732" s="378"/>
      <c r="AB1732" s="378"/>
      <c r="AC1732" s="378"/>
      <c r="AD1732" s="378"/>
      <c r="AE1732" s="378"/>
    </row>
    <row r="1733" spans="3:31">
      <c r="C1733" s="9"/>
      <c r="D1733" s="9"/>
      <c r="E1733" s="378"/>
      <c r="F1733" s="378"/>
      <c r="G1733" s="378"/>
      <c r="H1733" s="378"/>
      <c r="I1733" s="378"/>
      <c r="J1733" s="378"/>
      <c r="K1733" s="378"/>
      <c r="L1733" s="378"/>
      <c r="M1733" s="378"/>
      <c r="N1733" s="378"/>
      <c r="O1733" s="378"/>
      <c r="P1733" s="378"/>
      <c r="Q1733" s="378"/>
      <c r="R1733" s="378"/>
      <c r="T1733" s="378"/>
      <c r="U1733" s="378"/>
      <c r="V1733" s="378"/>
      <c r="W1733" s="378"/>
      <c r="X1733" s="378"/>
      <c r="Y1733" s="378"/>
      <c r="Z1733" s="378"/>
      <c r="AA1733" s="378"/>
      <c r="AB1733" s="378"/>
      <c r="AC1733" s="378"/>
      <c r="AD1733" s="378"/>
      <c r="AE1733" s="378"/>
    </row>
    <row r="1734" spans="3:31">
      <c r="C1734" s="9"/>
      <c r="D1734" s="9"/>
      <c r="E1734" s="378"/>
      <c r="F1734" s="378"/>
      <c r="G1734" s="378"/>
      <c r="H1734" s="378"/>
      <c r="I1734" s="378"/>
      <c r="J1734" s="378"/>
      <c r="K1734" s="378"/>
      <c r="L1734" s="378"/>
      <c r="M1734" s="378"/>
      <c r="N1734" s="378"/>
      <c r="O1734" s="378"/>
      <c r="P1734" s="378"/>
      <c r="Q1734" s="378"/>
      <c r="R1734" s="378"/>
      <c r="T1734" s="378"/>
      <c r="U1734" s="378"/>
      <c r="V1734" s="378"/>
      <c r="W1734" s="378"/>
      <c r="X1734" s="378"/>
      <c r="Y1734" s="378"/>
      <c r="Z1734" s="378"/>
      <c r="AA1734" s="378"/>
      <c r="AB1734" s="378"/>
      <c r="AC1734" s="378"/>
      <c r="AD1734" s="378"/>
      <c r="AE1734" s="378"/>
    </row>
    <row r="1735" spans="3:31">
      <c r="C1735" s="9"/>
      <c r="D1735" s="9"/>
      <c r="E1735" s="378"/>
      <c r="F1735" s="378"/>
      <c r="G1735" s="378"/>
      <c r="H1735" s="378"/>
      <c r="I1735" s="378"/>
      <c r="J1735" s="378"/>
      <c r="K1735" s="378"/>
      <c r="L1735" s="378"/>
      <c r="M1735" s="378"/>
      <c r="N1735" s="378"/>
      <c r="O1735" s="378"/>
      <c r="P1735" s="378"/>
      <c r="Q1735" s="378"/>
      <c r="R1735" s="378"/>
      <c r="T1735" s="378"/>
      <c r="U1735" s="378"/>
      <c r="V1735" s="378"/>
      <c r="W1735" s="378"/>
      <c r="X1735" s="378"/>
      <c r="Y1735" s="378"/>
      <c r="Z1735" s="378"/>
      <c r="AA1735" s="378"/>
      <c r="AB1735" s="378"/>
      <c r="AC1735" s="378"/>
      <c r="AD1735" s="378"/>
      <c r="AE1735" s="378"/>
    </row>
    <row r="1736" spans="3:31">
      <c r="C1736" s="9"/>
      <c r="D1736" s="9"/>
      <c r="E1736" s="378"/>
      <c r="F1736" s="378"/>
      <c r="G1736" s="378"/>
      <c r="H1736" s="378"/>
      <c r="I1736" s="378"/>
      <c r="J1736" s="378"/>
      <c r="K1736" s="378"/>
      <c r="L1736" s="378"/>
      <c r="M1736" s="378"/>
      <c r="N1736" s="378"/>
      <c r="O1736" s="378"/>
      <c r="P1736" s="378"/>
      <c r="Q1736" s="378"/>
      <c r="R1736" s="378"/>
      <c r="T1736" s="378"/>
      <c r="U1736" s="378"/>
      <c r="V1736" s="378"/>
      <c r="W1736" s="378"/>
      <c r="X1736" s="378"/>
      <c r="Y1736" s="378"/>
      <c r="Z1736" s="378"/>
      <c r="AA1736" s="378"/>
      <c r="AB1736" s="378"/>
      <c r="AC1736" s="378"/>
      <c r="AD1736" s="378"/>
      <c r="AE1736" s="378"/>
    </row>
    <row r="1737" spans="3:31">
      <c r="C1737" s="9"/>
      <c r="D1737" s="9"/>
      <c r="E1737" s="378"/>
      <c r="F1737" s="378"/>
      <c r="G1737" s="378"/>
      <c r="H1737" s="378"/>
      <c r="I1737" s="378"/>
      <c r="J1737" s="378"/>
      <c r="K1737" s="378"/>
      <c r="L1737" s="378"/>
      <c r="M1737" s="378"/>
      <c r="N1737" s="378"/>
      <c r="O1737" s="378"/>
      <c r="P1737" s="378"/>
      <c r="Q1737" s="378"/>
      <c r="R1737" s="378"/>
      <c r="T1737" s="378"/>
      <c r="U1737" s="378"/>
      <c r="V1737" s="378"/>
      <c r="W1737" s="378"/>
      <c r="X1737" s="378"/>
      <c r="Y1737" s="378"/>
      <c r="Z1737" s="378"/>
      <c r="AA1737" s="378"/>
      <c r="AB1737" s="378"/>
      <c r="AC1737" s="378"/>
      <c r="AD1737" s="378"/>
      <c r="AE1737" s="378"/>
    </row>
    <row r="1738" spans="3:31">
      <c r="C1738" s="9"/>
      <c r="D1738" s="9"/>
      <c r="E1738" s="378"/>
      <c r="F1738" s="378"/>
      <c r="G1738" s="378"/>
      <c r="H1738" s="378"/>
      <c r="I1738" s="378"/>
      <c r="J1738" s="378"/>
      <c r="K1738" s="378"/>
      <c r="L1738" s="378"/>
      <c r="M1738" s="378"/>
      <c r="N1738" s="378"/>
      <c r="O1738" s="378"/>
      <c r="P1738" s="378"/>
      <c r="Q1738" s="378"/>
      <c r="R1738" s="378"/>
      <c r="T1738" s="378"/>
      <c r="U1738" s="378"/>
      <c r="V1738" s="378"/>
      <c r="W1738" s="378"/>
      <c r="X1738" s="378"/>
      <c r="Y1738" s="378"/>
      <c r="Z1738" s="378"/>
      <c r="AA1738" s="378"/>
      <c r="AB1738" s="378"/>
      <c r="AC1738" s="378"/>
      <c r="AD1738" s="378"/>
      <c r="AE1738" s="378"/>
    </row>
    <row r="1739" spans="3:31">
      <c r="C1739" s="9"/>
      <c r="D1739" s="9"/>
      <c r="E1739" s="378"/>
      <c r="F1739" s="378"/>
      <c r="G1739" s="378"/>
      <c r="H1739" s="378"/>
      <c r="I1739" s="378"/>
      <c r="J1739" s="378"/>
      <c r="K1739" s="378"/>
      <c r="L1739" s="378"/>
      <c r="M1739" s="378"/>
      <c r="N1739" s="378"/>
      <c r="O1739" s="378"/>
      <c r="P1739" s="378"/>
      <c r="Q1739" s="378"/>
      <c r="R1739" s="378"/>
      <c r="T1739" s="378"/>
      <c r="U1739" s="378"/>
      <c r="V1739" s="378"/>
      <c r="W1739" s="378"/>
      <c r="X1739" s="378"/>
      <c r="Y1739" s="378"/>
      <c r="Z1739" s="378"/>
      <c r="AA1739" s="378"/>
      <c r="AB1739" s="378"/>
      <c r="AC1739" s="378"/>
      <c r="AD1739" s="378"/>
      <c r="AE1739" s="378"/>
    </row>
    <row r="1740" spans="3:31">
      <c r="C1740" s="9"/>
      <c r="D1740" s="9"/>
      <c r="E1740" s="378"/>
      <c r="F1740" s="378"/>
      <c r="G1740" s="378"/>
      <c r="H1740" s="378"/>
      <c r="I1740" s="378"/>
      <c r="J1740" s="378"/>
      <c r="K1740" s="378"/>
      <c r="L1740" s="378"/>
      <c r="M1740" s="378"/>
      <c r="N1740" s="378"/>
      <c r="O1740" s="378"/>
      <c r="P1740" s="378"/>
      <c r="Q1740" s="378"/>
      <c r="R1740" s="378"/>
      <c r="T1740" s="378"/>
      <c r="U1740" s="378"/>
      <c r="V1740" s="378"/>
      <c r="W1740" s="378"/>
      <c r="X1740" s="378"/>
      <c r="Y1740" s="378"/>
      <c r="Z1740" s="378"/>
      <c r="AA1740" s="378"/>
      <c r="AB1740" s="378"/>
      <c r="AC1740" s="378"/>
      <c r="AD1740" s="378"/>
      <c r="AE1740" s="378"/>
    </row>
    <row r="1741" spans="3:31">
      <c r="C1741" s="9"/>
      <c r="D1741" s="9"/>
      <c r="E1741" s="378"/>
      <c r="F1741" s="378"/>
      <c r="G1741" s="378"/>
      <c r="H1741" s="378"/>
      <c r="I1741" s="378"/>
      <c r="J1741" s="378"/>
      <c r="K1741" s="378"/>
      <c r="L1741" s="378"/>
      <c r="M1741" s="378"/>
      <c r="N1741" s="378"/>
      <c r="O1741" s="378"/>
      <c r="P1741" s="378"/>
      <c r="Q1741" s="378"/>
      <c r="R1741" s="378"/>
      <c r="T1741" s="378"/>
      <c r="U1741" s="378"/>
      <c r="V1741" s="378"/>
      <c r="W1741" s="378"/>
      <c r="X1741" s="378"/>
      <c r="Y1741" s="378"/>
      <c r="Z1741" s="378"/>
      <c r="AA1741" s="378"/>
      <c r="AB1741" s="378"/>
      <c r="AC1741" s="378"/>
      <c r="AD1741" s="378"/>
      <c r="AE1741" s="378"/>
    </row>
    <row r="1742" spans="3:31">
      <c r="C1742" s="9"/>
      <c r="D1742" s="9"/>
      <c r="E1742" s="378"/>
      <c r="F1742" s="378"/>
      <c r="G1742" s="378"/>
      <c r="H1742" s="378"/>
      <c r="I1742" s="378"/>
      <c r="J1742" s="378"/>
      <c r="K1742" s="378"/>
      <c r="L1742" s="378"/>
      <c r="M1742" s="378"/>
      <c r="N1742" s="378"/>
      <c r="O1742" s="378"/>
      <c r="P1742" s="378"/>
      <c r="Q1742" s="378"/>
      <c r="R1742" s="378"/>
      <c r="T1742" s="378"/>
      <c r="U1742" s="378"/>
      <c r="V1742" s="378"/>
      <c r="W1742" s="378"/>
      <c r="X1742" s="378"/>
      <c r="Y1742" s="378"/>
      <c r="Z1742" s="378"/>
      <c r="AA1742" s="378"/>
      <c r="AB1742" s="378"/>
      <c r="AC1742" s="378"/>
      <c r="AD1742" s="378"/>
      <c r="AE1742" s="378"/>
    </row>
    <row r="1743" spans="3:31">
      <c r="C1743" s="9"/>
      <c r="D1743" s="9"/>
      <c r="E1743" s="378"/>
      <c r="F1743" s="378"/>
      <c r="G1743" s="378"/>
      <c r="H1743" s="378"/>
      <c r="I1743" s="378"/>
      <c r="J1743" s="378"/>
      <c r="K1743" s="378"/>
      <c r="L1743" s="378"/>
      <c r="M1743" s="378"/>
      <c r="N1743" s="378"/>
      <c r="O1743" s="378"/>
      <c r="P1743" s="378"/>
      <c r="Q1743" s="378"/>
      <c r="R1743" s="378"/>
      <c r="T1743" s="378"/>
      <c r="U1743" s="378"/>
      <c r="V1743" s="378"/>
      <c r="W1743" s="378"/>
      <c r="X1743" s="378"/>
      <c r="Y1743" s="378"/>
      <c r="Z1743" s="378"/>
      <c r="AA1743" s="378"/>
      <c r="AB1743" s="378"/>
      <c r="AC1743" s="378"/>
      <c r="AD1743" s="378"/>
      <c r="AE1743" s="378"/>
    </row>
    <row r="1744" spans="3:31">
      <c r="C1744" s="9"/>
      <c r="D1744" s="9"/>
      <c r="E1744" s="378"/>
      <c r="F1744" s="378"/>
      <c r="G1744" s="378"/>
      <c r="H1744" s="378"/>
      <c r="I1744" s="378"/>
      <c r="J1744" s="378"/>
      <c r="K1744" s="378"/>
      <c r="L1744" s="378"/>
      <c r="M1744" s="378"/>
      <c r="N1744" s="378"/>
      <c r="O1744" s="378"/>
      <c r="P1744" s="378"/>
      <c r="Q1744" s="378"/>
      <c r="R1744" s="378"/>
      <c r="T1744" s="378"/>
      <c r="U1744" s="378"/>
      <c r="V1744" s="378"/>
      <c r="W1744" s="378"/>
      <c r="X1744" s="378"/>
      <c r="Y1744" s="378"/>
      <c r="Z1744" s="378"/>
      <c r="AA1744" s="378"/>
      <c r="AB1744" s="378"/>
      <c r="AC1744" s="378"/>
      <c r="AD1744" s="378"/>
      <c r="AE1744" s="378"/>
    </row>
    <row r="1745" spans="3:31">
      <c r="C1745" s="9"/>
      <c r="D1745" s="9"/>
      <c r="E1745" s="378"/>
      <c r="F1745" s="378"/>
      <c r="G1745" s="378"/>
      <c r="H1745" s="378"/>
      <c r="I1745" s="378"/>
      <c r="J1745" s="378"/>
      <c r="K1745" s="378"/>
      <c r="L1745" s="378"/>
      <c r="M1745" s="378"/>
      <c r="N1745" s="378"/>
      <c r="O1745" s="378"/>
      <c r="P1745" s="378"/>
      <c r="Q1745" s="378"/>
      <c r="R1745" s="378"/>
      <c r="T1745" s="378"/>
      <c r="U1745" s="378"/>
      <c r="V1745" s="378"/>
      <c r="W1745" s="378"/>
      <c r="X1745" s="378"/>
      <c r="Y1745" s="378"/>
      <c r="Z1745" s="378"/>
      <c r="AA1745" s="378"/>
      <c r="AB1745" s="378"/>
      <c r="AC1745" s="378"/>
      <c r="AD1745" s="378"/>
      <c r="AE1745" s="378"/>
    </row>
    <row r="1746" spans="3:31">
      <c r="C1746" s="9"/>
      <c r="D1746" s="9"/>
      <c r="E1746" s="378"/>
      <c r="F1746" s="378"/>
      <c r="G1746" s="378"/>
      <c r="H1746" s="378"/>
      <c r="I1746" s="378"/>
      <c r="J1746" s="378"/>
      <c r="K1746" s="378"/>
      <c r="L1746" s="378"/>
      <c r="M1746" s="378"/>
      <c r="N1746" s="378"/>
      <c r="O1746" s="378"/>
      <c r="P1746" s="378"/>
      <c r="Q1746" s="378"/>
      <c r="R1746" s="378"/>
      <c r="T1746" s="378"/>
      <c r="U1746" s="378"/>
      <c r="V1746" s="378"/>
      <c r="W1746" s="378"/>
      <c r="X1746" s="378"/>
      <c r="Y1746" s="378"/>
      <c r="Z1746" s="378"/>
      <c r="AA1746" s="378"/>
      <c r="AB1746" s="378"/>
      <c r="AC1746" s="378"/>
      <c r="AD1746" s="378"/>
      <c r="AE1746" s="378"/>
    </row>
  </sheetData>
  <mergeCells count="7">
    <mergeCell ref="D11:E12"/>
    <mergeCell ref="D214:E214"/>
    <mergeCell ref="D188:E189"/>
    <mergeCell ref="D150:E151"/>
    <mergeCell ref="D103:E104"/>
    <mergeCell ref="D49:E50"/>
    <mergeCell ref="D69:E70"/>
  </mergeCells>
  <pageMargins left="0.59055118110236227" right="0.31496062992125984" top="0" bottom="0.23622047244094491" header="0" footer="0"/>
  <pageSetup scale="60" fitToHeight="0" pageOrder="overThenDown" orientation="landscape" r:id="rId1"/>
  <headerFooter alignWithMargins="0">
    <oddFooter>&amp;RReporting  2021  -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from>
                    <xdr:col>4</xdr:col>
                    <xdr:colOff>144780</xdr:colOff>
                    <xdr:row>0</xdr:row>
                    <xdr:rowOff>60960</xdr:rowOff>
                  </from>
                  <to>
                    <xdr:col>4</xdr:col>
                    <xdr:colOff>723900</xdr:colOff>
                    <xdr:row>2</xdr:row>
                    <xdr:rowOff>0</xdr:rowOff>
                  </to>
                </anchor>
              </controlPr>
            </control>
          </mc:Choice>
        </mc:AlternateContent>
        <mc:AlternateContent xmlns:mc="http://schemas.openxmlformats.org/markup-compatibility/2006">
          <mc:Choice Requires="x14">
            <control shapeId="5122" r:id="rId5" name="Option Button 2">
              <controlPr defaultSize="0" autoFill="0" autoLine="0" autoPict="0">
                <anchor>
                  <from>
                    <xdr:col>4</xdr:col>
                    <xdr:colOff>723900</xdr:colOff>
                    <xdr:row>0</xdr:row>
                    <xdr:rowOff>60960</xdr:rowOff>
                  </from>
                  <to>
                    <xdr:col>4</xdr:col>
                    <xdr:colOff>845820</xdr:colOff>
                    <xdr:row>2</xdr:row>
                    <xdr:rowOff>0</xdr:rowOff>
                  </to>
                </anchor>
              </controlPr>
            </control>
          </mc:Choice>
        </mc:AlternateContent>
        <mc:AlternateContent xmlns:mc="http://schemas.openxmlformats.org/markup-compatibility/2006">
          <mc:Choice Requires="x14">
            <control shapeId="5123" r:id="rId6" name="Option Button 3">
              <controlPr defaultSize="0" autoFill="0" autoLine="0" autoPict="0">
                <anchor>
                  <from>
                    <xdr:col>4</xdr:col>
                    <xdr:colOff>845820</xdr:colOff>
                    <xdr:row>0</xdr:row>
                    <xdr:rowOff>60960</xdr:rowOff>
                  </from>
                  <to>
                    <xdr:col>4</xdr:col>
                    <xdr:colOff>1569720</xdr:colOff>
                    <xdr:row>2</xdr:row>
                    <xdr:rowOff>0</xdr:rowOff>
                  </to>
                </anchor>
              </controlPr>
            </control>
          </mc:Choice>
        </mc:AlternateContent>
        <mc:AlternateContent xmlns:mc="http://schemas.openxmlformats.org/markup-compatibility/2006">
          <mc:Choice Requires="x14">
            <control shapeId="5124" r:id="rId7" name="Option Button 4">
              <controlPr defaultSize="0" autoFill="0" autoLine="0" autoPict="0">
                <anchor>
                  <from>
                    <xdr:col>4</xdr:col>
                    <xdr:colOff>1569720</xdr:colOff>
                    <xdr:row>0</xdr:row>
                    <xdr:rowOff>60960</xdr:rowOff>
                  </from>
                  <to>
                    <xdr:col>5</xdr:col>
                    <xdr:colOff>91440</xdr:colOff>
                    <xdr:row>2</xdr:row>
                    <xdr:rowOff>0</xdr:rowOff>
                  </to>
                </anchor>
              </controlPr>
            </control>
          </mc:Choice>
        </mc:AlternateContent>
        <mc:AlternateContent xmlns:mc="http://schemas.openxmlformats.org/markup-compatibility/2006">
          <mc:Choice Requires="x14">
            <control shapeId="5125" r:id="rId8" name="Option Button 5">
              <controlPr defaultSize="0" autoFill="0" autoLine="0" autoPict="0">
                <anchor>
                  <from>
                    <xdr:col>5</xdr:col>
                    <xdr:colOff>121920</xdr:colOff>
                    <xdr:row>0</xdr:row>
                    <xdr:rowOff>60960</xdr:rowOff>
                  </from>
                  <to>
                    <xdr:col>6</xdr:col>
                    <xdr:colOff>99060</xdr:colOff>
                    <xdr:row>2</xdr:row>
                    <xdr:rowOff>0</xdr:rowOff>
                  </to>
                </anchor>
              </controlPr>
            </control>
          </mc:Choice>
        </mc:AlternateContent>
        <mc:AlternateContent xmlns:mc="http://schemas.openxmlformats.org/markup-compatibility/2006">
          <mc:Choice Requires="x14">
            <control shapeId="5126" r:id="rId9" name="Option Button 6">
              <controlPr defaultSize="0" autoFill="0" autoLine="0" autoPict="0">
                <anchor>
                  <from>
                    <xdr:col>6</xdr:col>
                    <xdr:colOff>99060</xdr:colOff>
                    <xdr:row>0</xdr:row>
                    <xdr:rowOff>60960</xdr:rowOff>
                  </from>
                  <to>
                    <xdr:col>6</xdr:col>
                    <xdr:colOff>716280</xdr:colOff>
                    <xdr:row>2</xdr:row>
                    <xdr:rowOff>0</xdr:rowOff>
                  </to>
                </anchor>
              </controlPr>
            </control>
          </mc:Choice>
        </mc:AlternateContent>
        <mc:AlternateContent xmlns:mc="http://schemas.openxmlformats.org/markup-compatibility/2006">
          <mc:Choice Requires="x14">
            <control shapeId="5127" r:id="rId10" name="Option Button 7">
              <controlPr defaultSize="0" autoFill="0" autoLine="0" autoPict="0">
                <anchor>
                  <from>
                    <xdr:col>6</xdr:col>
                    <xdr:colOff>716280</xdr:colOff>
                    <xdr:row>0</xdr:row>
                    <xdr:rowOff>60960</xdr:rowOff>
                  </from>
                  <to>
                    <xdr:col>8</xdr:col>
                    <xdr:colOff>274320</xdr:colOff>
                    <xdr:row>2</xdr:row>
                    <xdr:rowOff>0</xdr:rowOff>
                  </to>
                </anchor>
              </controlPr>
            </control>
          </mc:Choice>
        </mc:AlternateContent>
        <mc:AlternateContent xmlns:mc="http://schemas.openxmlformats.org/markup-compatibility/2006">
          <mc:Choice Requires="x14">
            <control shapeId="5128" r:id="rId11" name="Option Button 8">
              <controlPr defaultSize="0" autoFill="0" autoLine="0" autoPict="0">
                <anchor>
                  <from>
                    <xdr:col>8</xdr:col>
                    <xdr:colOff>274320</xdr:colOff>
                    <xdr:row>0</xdr:row>
                    <xdr:rowOff>83820</xdr:rowOff>
                  </from>
                  <to>
                    <xdr:col>9</xdr:col>
                    <xdr:colOff>716280</xdr:colOff>
                    <xdr:row>2</xdr:row>
                    <xdr:rowOff>0</xdr:rowOff>
                  </to>
                </anchor>
              </controlPr>
            </control>
          </mc:Choice>
        </mc:AlternateContent>
        <mc:AlternateContent xmlns:mc="http://schemas.openxmlformats.org/markup-compatibility/2006">
          <mc:Choice Requires="x14">
            <control shapeId="5129" r:id="rId12" name="Option Button 9">
              <controlPr defaultSize="0" autoFill="0" autoLine="0" autoPict="0">
                <anchor>
                  <from>
                    <xdr:col>9</xdr:col>
                    <xdr:colOff>716280</xdr:colOff>
                    <xdr:row>0</xdr:row>
                    <xdr:rowOff>60960</xdr:rowOff>
                  </from>
                  <to>
                    <xdr:col>9</xdr:col>
                    <xdr:colOff>716280</xdr:colOff>
                    <xdr:row>2</xdr:row>
                    <xdr:rowOff>0</xdr:rowOff>
                  </to>
                </anchor>
              </controlPr>
            </control>
          </mc:Choice>
        </mc:AlternateContent>
        <mc:AlternateContent xmlns:mc="http://schemas.openxmlformats.org/markup-compatibility/2006">
          <mc:Choice Requires="x14">
            <control shapeId="5130" r:id="rId13" name="Option Button 10">
              <controlPr defaultSize="0" autoFill="0" autoLine="0" autoPict="0">
                <anchor>
                  <from>
                    <xdr:col>9</xdr:col>
                    <xdr:colOff>716280</xdr:colOff>
                    <xdr:row>0</xdr:row>
                    <xdr:rowOff>60960</xdr:rowOff>
                  </from>
                  <to>
                    <xdr:col>9</xdr:col>
                    <xdr:colOff>716280</xdr:colOff>
                    <xdr:row>2</xdr:row>
                    <xdr:rowOff>0</xdr:rowOff>
                  </to>
                </anchor>
              </controlPr>
            </control>
          </mc:Choice>
        </mc:AlternateContent>
        <mc:AlternateContent xmlns:mc="http://schemas.openxmlformats.org/markup-compatibility/2006">
          <mc:Choice Requires="x14">
            <control shapeId="5131" r:id="rId14" name="Option Button 11">
              <controlPr defaultSize="0" autoFill="0" autoLine="0" autoPict="0">
                <anchor>
                  <from>
                    <xdr:col>9</xdr:col>
                    <xdr:colOff>716280</xdr:colOff>
                    <xdr:row>0</xdr:row>
                    <xdr:rowOff>60960</xdr:rowOff>
                  </from>
                  <to>
                    <xdr:col>10</xdr:col>
                    <xdr:colOff>182880</xdr:colOff>
                    <xdr:row>2</xdr:row>
                    <xdr:rowOff>0</xdr:rowOff>
                  </to>
                </anchor>
              </controlPr>
            </control>
          </mc:Choice>
        </mc:AlternateContent>
        <mc:AlternateContent xmlns:mc="http://schemas.openxmlformats.org/markup-compatibility/2006">
          <mc:Choice Requires="x14">
            <control shapeId="5132" r:id="rId15" name="Option Button 12">
              <controlPr defaultSize="0" autoFill="0" autoLine="0" autoPict="0">
                <anchor>
                  <from>
                    <xdr:col>10</xdr:col>
                    <xdr:colOff>198120</xdr:colOff>
                    <xdr:row>0</xdr:row>
                    <xdr:rowOff>68580</xdr:rowOff>
                  </from>
                  <to>
                    <xdr:col>14</xdr:col>
                    <xdr:colOff>251460</xdr:colOff>
                    <xdr:row>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5B88-C61D-405B-B627-BC79B113672D}">
  <sheetPr>
    <pageSetUpPr fitToPage="1"/>
  </sheetPr>
  <dimension ref="A2:CV30"/>
  <sheetViews>
    <sheetView zoomScale="90" zoomScaleNormal="90" workbookViewId="0">
      <selection activeCell="M9" sqref="M9"/>
    </sheetView>
  </sheetViews>
  <sheetFormatPr defaultColWidth="9.109375" defaultRowHeight="13.2"/>
  <cols>
    <col min="1" max="1" width="1.6640625" style="604" customWidth="1"/>
    <col min="2" max="2" width="10" style="604" customWidth="1"/>
    <col min="3" max="3" width="40.6640625" style="606" customWidth="1"/>
    <col min="4" max="4" width="2.44140625" style="606" customWidth="1"/>
    <col min="5" max="5" width="12.6640625" style="606" customWidth="1"/>
    <col min="6" max="6" width="2.44140625" style="606" customWidth="1"/>
    <col min="7" max="7" width="14.5546875" style="606" customWidth="1"/>
    <col min="8" max="8" width="2.6640625" style="606" customWidth="1"/>
    <col min="9" max="9" width="12.6640625" style="606" customWidth="1"/>
    <col min="10" max="10" width="2.6640625" style="607" customWidth="1"/>
    <col min="11" max="11" width="12.6640625" style="606" customWidth="1"/>
    <col min="12" max="12" width="2.6640625" style="607" customWidth="1"/>
    <col min="13" max="13" width="12.33203125" style="606" customWidth="1"/>
    <col min="14" max="15" width="2.6640625" style="607" customWidth="1"/>
    <col min="16" max="16" width="36.6640625" style="606" customWidth="1"/>
    <col min="17" max="100" width="9.109375" style="607"/>
    <col min="101" max="256" width="9.109375" style="606"/>
    <col min="257" max="257" width="1.6640625" style="606" customWidth="1"/>
    <col min="258" max="258" width="10" style="606" customWidth="1"/>
    <col min="259" max="259" width="40.6640625" style="606" customWidth="1"/>
    <col min="260" max="260" width="2.44140625" style="606" customWidth="1"/>
    <col min="261" max="261" width="12.6640625" style="606" customWidth="1"/>
    <col min="262" max="262" width="2.44140625" style="606" customWidth="1"/>
    <col min="263" max="263" width="14.5546875" style="606" customWidth="1"/>
    <col min="264" max="264" width="2.6640625" style="606" customWidth="1"/>
    <col min="265" max="265" width="12.6640625" style="606" customWidth="1"/>
    <col min="266" max="266" width="2.6640625" style="606" customWidth="1"/>
    <col min="267" max="267" width="12.6640625" style="606" customWidth="1"/>
    <col min="268" max="268" width="2.6640625" style="606" customWidth="1"/>
    <col min="269" max="269" width="12.33203125" style="606" customWidth="1"/>
    <col min="270" max="271" width="2.6640625" style="606" customWidth="1"/>
    <col min="272" max="272" width="36.6640625" style="606" customWidth="1"/>
    <col min="273" max="512" width="9.109375" style="606"/>
    <col min="513" max="513" width="1.6640625" style="606" customWidth="1"/>
    <col min="514" max="514" width="10" style="606" customWidth="1"/>
    <col min="515" max="515" width="40.6640625" style="606" customWidth="1"/>
    <col min="516" max="516" width="2.44140625" style="606" customWidth="1"/>
    <col min="517" max="517" width="12.6640625" style="606" customWidth="1"/>
    <col min="518" max="518" width="2.44140625" style="606" customWidth="1"/>
    <col min="519" max="519" width="14.5546875" style="606" customWidth="1"/>
    <col min="520" max="520" width="2.6640625" style="606" customWidth="1"/>
    <col min="521" max="521" width="12.6640625" style="606" customWidth="1"/>
    <col min="522" max="522" width="2.6640625" style="606" customWidth="1"/>
    <col min="523" max="523" width="12.6640625" style="606" customWidth="1"/>
    <col min="524" max="524" width="2.6640625" style="606" customWidth="1"/>
    <col min="525" max="525" width="12.33203125" style="606" customWidth="1"/>
    <col min="526" max="527" width="2.6640625" style="606" customWidth="1"/>
    <col min="528" max="528" width="36.6640625" style="606" customWidth="1"/>
    <col min="529" max="768" width="9.109375" style="606"/>
    <col min="769" max="769" width="1.6640625" style="606" customWidth="1"/>
    <col min="770" max="770" width="10" style="606" customWidth="1"/>
    <col min="771" max="771" width="40.6640625" style="606" customWidth="1"/>
    <col min="772" max="772" width="2.44140625" style="606" customWidth="1"/>
    <col min="773" max="773" width="12.6640625" style="606" customWidth="1"/>
    <col min="774" max="774" width="2.44140625" style="606" customWidth="1"/>
    <col min="775" max="775" width="14.5546875" style="606" customWidth="1"/>
    <col min="776" max="776" width="2.6640625" style="606" customWidth="1"/>
    <col min="777" max="777" width="12.6640625" style="606" customWidth="1"/>
    <col min="778" max="778" width="2.6640625" style="606" customWidth="1"/>
    <col min="779" max="779" width="12.6640625" style="606" customWidth="1"/>
    <col min="780" max="780" width="2.6640625" style="606" customWidth="1"/>
    <col min="781" max="781" width="12.33203125" style="606" customWidth="1"/>
    <col min="782" max="783" width="2.6640625" style="606" customWidth="1"/>
    <col min="784" max="784" width="36.6640625" style="606" customWidth="1"/>
    <col min="785" max="1024" width="9.109375" style="606"/>
    <col min="1025" max="1025" width="1.6640625" style="606" customWidth="1"/>
    <col min="1026" max="1026" width="10" style="606" customWidth="1"/>
    <col min="1027" max="1027" width="40.6640625" style="606" customWidth="1"/>
    <col min="1028" max="1028" width="2.44140625" style="606" customWidth="1"/>
    <col min="1029" max="1029" width="12.6640625" style="606" customWidth="1"/>
    <col min="1030" max="1030" width="2.44140625" style="606" customWidth="1"/>
    <col min="1031" max="1031" width="14.5546875" style="606" customWidth="1"/>
    <col min="1032" max="1032" width="2.6640625" style="606" customWidth="1"/>
    <col min="1033" max="1033" width="12.6640625" style="606" customWidth="1"/>
    <col min="1034" max="1034" width="2.6640625" style="606" customWidth="1"/>
    <col min="1035" max="1035" width="12.6640625" style="606" customWidth="1"/>
    <col min="1036" max="1036" width="2.6640625" style="606" customWidth="1"/>
    <col min="1037" max="1037" width="12.33203125" style="606" customWidth="1"/>
    <col min="1038" max="1039" width="2.6640625" style="606" customWidth="1"/>
    <col min="1040" max="1040" width="36.6640625" style="606" customWidth="1"/>
    <col min="1041" max="1280" width="9.109375" style="606"/>
    <col min="1281" max="1281" width="1.6640625" style="606" customWidth="1"/>
    <col min="1282" max="1282" width="10" style="606" customWidth="1"/>
    <col min="1283" max="1283" width="40.6640625" style="606" customWidth="1"/>
    <col min="1284" max="1284" width="2.44140625" style="606" customWidth="1"/>
    <col min="1285" max="1285" width="12.6640625" style="606" customWidth="1"/>
    <col min="1286" max="1286" width="2.44140625" style="606" customWidth="1"/>
    <col min="1287" max="1287" width="14.5546875" style="606" customWidth="1"/>
    <col min="1288" max="1288" width="2.6640625" style="606" customWidth="1"/>
    <col min="1289" max="1289" width="12.6640625" style="606" customWidth="1"/>
    <col min="1290" max="1290" width="2.6640625" style="606" customWidth="1"/>
    <col min="1291" max="1291" width="12.6640625" style="606" customWidth="1"/>
    <col min="1292" max="1292" width="2.6640625" style="606" customWidth="1"/>
    <col min="1293" max="1293" width="12.33203125" style="606" customWidth="1"/>
    <col min="1294" max="1295" width="2.6640625" style="606" customWidth="1"/>
    <col min="1296" max="1296" width="36.6640625" style="606" customWidth="1"/>
    <col min="1297" max="1536" width="9.109375" style="606"/>
    <col min="1537" max="1537" width="1.6640625" style="606" customWidth="1"/>
    <col min="1538" max="1538" width="10" style="606" customWidth="1"/>
    <col min="1539" max="1539" width="40.6640625" style="606" customWidth="1"/>
    <col min="1540" max="1540" width="2.44140625" style="606" customWidth="1"/>
    <col min="1541" max="1541" width="12.6640625" style="606" customWidth="1"/>
    <col min="1542" max="1542" width="2.44140625" style="606" customWidth="1"/>
    <col min="1543" max="1543" width="14.5546875" style="606" customWidth="1"/>
    <col min="1544" max="1544" width="2.6640625" style="606" customWidth="1"/>
    <col min="1545" max="1545" width="12.6640625" style="606" customWidth="1"/>
    <col min="1546" max="1546" width="2.6640625" style="606" customWidth="1"/>
    <col min="1547" max="1547" width="12.6640625" style="606" customWidth="1"/>
    <col min="1548" max="1548" width="2.6640625" style="606" customWidth="1"/>
    <col min="1549" max="1549" width="12.33203125" style="606" customWidth="1"/>
    <col min="1550" max="1551" width="2.6640625" style="606" customWidth="1"/>
    <col min="1552" max="1552" width="36.6640625" style="606" customWidth="1"/>
    <col min="1553" max="1792" width="9.109375" style="606"/>
    <col min="1793" max="1793" width="1.6640625" style="606" customWidth="1"/>
    <col min="1794" max="1794" width="10" style="606" customWidth="1"/>
    <col min="1795" max="1795" width="40.6640625" style="606" customWidth="1"/>
    <col min="1796" max="1796" width="2.44140625" style="606" customWidth="1"/>
    <col min="1797" max="1797" width="12.6640625" style="606" customWidth="1"/>
    <col min="1798" max="1798" width="2.44140625" style="606" customWidth="1"/>
    <col min="1799" max="1799" width="14.5546875" style="606" customWidth="1"/>
    <col min="1800" max="1800" width="2.6640625" style="606" customWidth="1"/>
    <col min="1801" max="1801" width="12.6640625" style="606" customWidth="1"/>
    <col min="1802" max="1802" width="2.6640625" style="606" customWidth="1"/>
    <col min="1803" max="1803" width="12.6640625" style="606" customWidth="1"/>
    <col min="1804" max="1804" width="2.6640625" style="606" customWidth="1"/>
    <col min="1805" max="1805" width="12.33203125" style="606" customWidth="1"/>
    <col min="1806" max="1807" width="2.6640625" style="606" customWidth="1"/>
    <col min="1808" max="1808" width="36.6640625" style="606" customWidth="1"/>
    <col min="1809" max="2048" width="9.109375" style="606"/>
    <col min="2049" max="2049" width="1.6640625" style="606" customWidth="1"/>
    <col min="2050" max="2050" width="10" style="606" customWidth="1"/>
    <col min="2051" max="2051" width="40.6640625" style="606" customWidth="1"/>
    <col min="2052" max="2052" width="2.44140625" style="606" customWidth="1"/>
    <col min="2053" max="2053" width="12.6640625" style="606" customWidth="1"/>
    <col min="2054" max="2054" width="2.44140625" style="606" customWidth="1"/>
    <col min="2055" max="2055" width="14.5546875" style="606" customWidth="1"/>
    <col min="2056" max="2056" width="2.6640625" style="606" customWidth="1"/>
    <col min="2057" max="2057" width="12.6640625" style="606" customWidth="1"/>
    <col min="2058" max="2058" width="2.6640625" style="606" customWidth="1"/>
    <col min="2059" max="2059" width="12.6640625" style="606" customWidth="1"/>
    <col min="2060" max="2060" width="2.6640625" style="606" customWidth="1"/>
    <col min="2061" max="2061" width="12.33203125" style="606" customWidth="1"/>
    <col min="2062" max="2063" width="2.6640625" style="606" customWidth="1"/>
    <col min="2064" max="2064" width="36.6640625" style="606" customWidth="1"/>
    <col min="2065" max="2304" width="9.109375" style="606"/>
    <col min="2305" max="2305" width="1.6640625" style="606" customWidth="1"/>
    <col min="2306" max="2306" width="10" style="606" customWidth="1"/>
    <col min="2307" max="2307" width="40.6640625" style="606" customWidth="1"/>
    <col min="2308" max="2308" width="2.44140625" style="606" customWidth="1"/>
    <col min="2309" max="2309" width="12.6640625" style="606" customWidth="1"/>
    <col min="2310" max="2310" width="2.44140625" style="606" customWidth="1"/>
    <col min="2311" max="2311" width="14.5546875" style="606" customWidth="1"/>
    <col min="2312" max="2312" width="2.6640625" style="606" customWidth="1"/>
    <col min="2313" max="2313" width="12.6640625" style="606" customWidth="1"/>
    <col min="2314" max="2314" width="2.6640625" style="606" customWidth="1"/>
    <col min="2315" max="2315" width="12.6640625" style="606" customWidth="1"/>
    <col min="2316" max="2316" width="2.6640625" style="606" customWidth="1"/>
    <col min="2317" max="2317" width="12.33203125" style="606" customWidth="1"/>
    <col min="2318" max="2319" width="2.6640625" style="606" customWidth="1"/>
    <col min="2320" max="2320" width="36.6640625" style="606" customWidth="1"/>
    <col min="2321" max="2560" width="9.109375" style="606"/>
    <col min="2561" max="2561" width="1.6640625" style="606" customWidth="1"/>
    <col min="2562" max="2562" width="10" style="606" customWidth="1"/>
    <col min="2563" max="2563" width="40.6640625" style="606" customWidth="1"/>
    <col min="2564" max="2564" width="2.44140625" style="606" customWidth="1"/>
    <col min="2565" max="2565" width="12.6640625" style="606" customWidth="1"/>
    <col min="2566" max="2566" width="2.44140625" style="606" customWidth="1"/>
    <col min="2567" max="2567" width="14.5546875" style="606" customWidth="1"/>
    <col min="2568" max="2568" width="2.6640625" style="606" customWidth="1"/>
    <col min="2569" max="2569" width="12.6640625" style="606" customWidth="1"/>
    <col min="2570" max="2570" width="2.6640625" style="606" customWidth="1"/>
    <col min="2571" max="2571" width="12.6640625" style="606" customWidth="1"/>
    <col min="2572" max="2572" width="2.6640625" style="606" customWidth="1"/>
    <col min="2573" max="2573" width="12.33203125" style="606" customWidth="1"/>
    <col min="2574" max="2575" width="2.6640625" style="606" customWidth="1"/>
    <col min="2576" max="2576" width="36.6640625" style="606" customWidth="1"/>
    <col min="2577" max="2816" width="9.109375" style="606"/>
    <col min="2817" max="2817" width="1.6640625" style="606" customWidth="1"/>
    <col min="2818" max="2818" width="10" style="606" customWidth="1"/>
    <col min="2819" max="2819" width="40.6640625" style="606" customWidth="1"/>
    <col min="2820" max="2820" width="2.44140625" style="606" customWidth="1"/>
    <col min="2821" max="2821" width="12.6640625" style="606" customWidth="1"/>
    <col min="2822" max="2822" width="2.44140625" style="606" customWidth="1"/>
    <col min="2823" max="2823" width="14.5546875" style="606" customWidth="1"/>
    <col min="2824" max="2824" width="2.6640625" style="606" customWidth="1"/>
    <col min="2825" max="2825" width="12.6640625" style="606" customWidth="1"/>
    <col min="2826" max="2826" width="2.6640625" style="606" customWidth="1"/>
    <col min="2827" max="2827" width="12.6640625" style="606" customWidth="1"/>
    <col min="2828" max="2828" width="2.6640625" style="606" customWidth="1"/>
    <col min="2829" max="2829" width="12.33203125" style="606" customWidth="1"/>
    <col min="2830" max="2831" width="2.6640625" style="606" customWidth="1"/>
    <col min="2832" max="2832" width="36.6640625" style="606" customWidth="1"/>
    <col min="2833" max="3072" width="9.109375" style="606"/>
    <col min="3073" max="3073" width="1.6640625" style="606" customWidth="1"/>
    <col min="3074" max="3074" width="10" style="606" customWidth="1"/>
    <col min="3075" max="3075" width="40.6640625" style="606" customWidth="1"/>
    <col min="3076" max="3076" width="2.44140625" style="606" customWidth="1"/>
    <col min="3077" max="3077" width="12.6640625" style="606" customWidth="1"/>
    <col min="3078" max="3078" width="2.44140625" style="606" customWidth="1"/>
    <col min="3079" max="3079" width="14.5546875" style="606" customWidth="1"/>
    <col min="3080" max="3080" width="2.6640625" style="606" customWidth="1"/>
    <col min="3081" max="3081" width="12.6640625" style="606" customWidth="1"/>
    <col min="3082" max="3082" width="2.6640625" style="606" customWidth="1"/>
    <col min="3083" max="3083" width="12.6640625" style="606" customWidth="1"/>
    <col min="3084" max="3084" width="2.6640625" style="606" customWidth="1"/>
    <col min="3085" max="3085" width="12.33203125" style="606" customWidth="1"/>
    <col min="3086" max="3087" width="2.6640625" style="606" customWidth="1"/>
    <col min="3088" max="3088" width="36.6640625" style="606" customWidth="1"/>
    <col min="3089" max="3328" width="9.109375" style="606"/>
    <col min="3329" max="3329" width="1.6640625" style="606" customWidth="1"/>
    <col min="3330" max="3330" width="10" style="606" customWidth="1"/>
    <col min="3331" max="3331" width="40.6640625" style="606" customWidth="1"/>
    <col min="3332" max="3332" width="2.44140625" style="606" customWidth="1"/>
    <col min="3333" max="3333" width="12.6640625" style="606" customWidth="1"/>
    <col min="3334" max="3334" width="2.44140625" style="606" customWidth="1"/>
    <col min="3335" max="3335" width="14.5546875" style="606" customWidth="1"/>
    <col min="3336" max="3336" width="2.6640625" style="606" customWidth="1"/>
    <col min="3337" max="3337" width="12.6640625" style="606" customWidth="1"/>
    <col min="3338" max="3338" width="2.6640625" style="606" customWidth="1"/>
    <col min="3339" max="3339" width="12.6640625" style="606" customWidth="1"/>
    <col min="3340" max="3340" width="2.6640625" style="606" customWidth="1"/>
    <col min="3341" max="3341" width="12.33203125" style="606" customWidth="1"/>
    <col min="3342" max="3343" width="2.6640625" style="606" customWidth="1"/>
    <col min="3344" max="3344" width="36.6640625" style="606" customWidth="1"/>
    <col min="3345" max="3584" width="9.109375" style="606"/>
    <col min="3585" max="3585" width="1.6640625" style="606" customWidth="1"/>
    <col min="3586" max="3586" width="10" style="606" customWidth="1"/>
    <col min="3587" max="3587" width="40.6640625" style="606" customWidth="1"/>
    <col min="3588" max="3588" width="2.44140625" style="606" customWidth="1"/>
    <col min="3589" max="3589" width="12.6640625" style="606" customWidth="1"/>
    <col min="3590" max="3590" width="2.44140625" style="606" customWidth="1"/>
    <col min="3591" max="3591" width="14.5546875" style="606" customWidth="1"/>
    <col min="3592" max="3592" width="2.6640625" style="606" customWidth="1"/>
    <col min="3593" max="3593" width="12.6640625" style="606" customWidth="1"/>
    <col min="3594" max="3594" width="2.6640625" style="606" customWidth="1"/>
    <col min="3595" max="3595" width="12.6640625" style="606" customWidth="1"/>
    <col min="3596" max="3596" width="2.6640625" style="606" customWidth="1"/>
    <col min="3597" max="3597" width="12.33203125" style="606" customWidth="1"/>
    <col min="3598" max="3599" width="2.6640625" style="606" customWidth="1"/>
    <col min="3600" max="3600" width="36.6640625" style="606" customWidth="1"/>
    <col min="3601" max="3840" width="9.109375" style="606"/>
    <col min="3841" max="3841" width="1.6640625" style="606" customWidth="1"/>
    <col min="3842" max="3842" width="10" style="606" customWidth="1"/>
    <col min="3843" max="3843" width="40.6640625" style="606" customWidth="1"/>
    <col min="3844" max="3844" width="2.44140625" style="606" customWidth="1"/>
    <col min="3845" max="3845" width="12.6640625" style="606" customWidth="1"/>
    <col min="3846" max="3846" width="2.44140625" style="606" customWidth="1"/>
    <col min="3847" max="3847" width="14.5546875" style="606" customWidth="1"/>
    <col min="3848" max="3848" width="2.6640625" style="606" customWidth="1"/>
    <col min="3849" max="3849" width="12.6640625" style="606" customWidth="1"/>
    <col min="3850" max="3850" width="2.6640625" style="606" customWidth="1"/>
    <col min="3851" max="3851" width="12.6640625" style="606" customWidth="1"/>
    <col min="3852" max="3852" width="2.6640625" style="606" customWidth="1"/>
    <col min="3853" max="3853" width="12.33203125" style="606" customWidth="1"/>
    <col min="3854" max="3855" width="2.6640625" style="606" customWidth="1"/>
    <col min="3856" max="3856" width="36.6640625" style="606" customWidth="1"/>
    <col min="3857" max="4096" width="9.109375" style="606"/>
    <col min="4097" max="4097" width="1.6640625" style="606" customWidth="1"/>
    <col min="4098" max="4098" width="10" style="606" customWidth="1"/>
    <col min="4099" max="4099" width="40.6640625" style="606" customWidth="1"/>
    <col min="4100" max="4100" width="2.44140625" style="606" customWidth="1"/>
    <col min="4101" max="4101" width="12.6640625" style="606" customWidth="1"/>
    <col min="4102" max="4102" width="2.44140625" style="606" customWidth="1"/>
    <col min="4103" max="4103" width="14.5546875" style="606" customWidth="1"/>
    <col min="4104" max="4104" width="2.6640625" style="606" customWidth="1"/>
    <col min="4105" max="4105" width="12.6640625" style="606" customWidth="1"/>
    <col min="4106" max="4106" width="2.6640625" style="606" customWidth="1"/>
    <col min="4107" max="4107" width="12.6640625" style="606" customWidth="1"/>
    <col min="4108" max="4108" width="2.6640625" style="606" customWidth="1"/>
    <col min="4109" max="4109" width="12.33203125" style="606" customWidth="1"/>
    <col min="4110" max="4111" width="2.6640625" style="606" customWidth="1"/>
    <col min="4112" max="4112" width="36.6640625" style="606" customWidth="1"/>
    <col min="4113" max="4352" width="9.109375" style="606"/>
    <col min="4353" max="4353" width="1.6640625" style="606" customWidth="1"/>
    <col min="4354" max="4354" width="10" style="606" customWidth="1"/>
    <col min="4355" max="4355" width="40.6640625" style="606" customWidth="1"/>
    <col min="4356" max="4356" width="2.44140625" style="606" customWidth="1"/>
    <col min="4357" max="4357" width="12.6640625" style="606" customWidth="1"/>
    <col min="4358" max="4358" width="2.44140625" style="606" customWidth="1"/>
    <col min="4359" max="4359" width="14.5546875" style="606" customWidth="1"/>
    <col min="4360" max="4360" width="2.6640625" style="606" customWidth="1"/>
    <col min="4361" max="4361" width="12.6640625" style="606" customWidth="1"/>
    <col min="4362" max="4362" width="2.6640625" style="606" customWidth="1"/>
    <col min="4363" max="4363" width="12.6640625" style="606" customWidth="1"/>
    <col min="4364" max="4364" width="2.6640625" style="606" customWidth="1"/>
    <col min="4365" max="4365" width="12.33203125" style="606" customWidth="1"/>
    <col min="4366" max="4367" width="2.6640625" style="606" customWidth="1"/>
    <col min="4368" max="4368" width="36.6640625" style="606" customWidth="1"/>
    <col min="4369" max="4608" width="9.109375" style="606"/>
    <col min="4609" max="4609" width="1.6640625" style="606" customWidth="1"/>
    <col min="4610" max="4610" width="10" style="606" customWidth="1"/>
    <col min="4611" max="4611" width="40.6640625" style="606" customWidth="1"/>
    <col min="4612" max="4612" width="2.44140625" style="606" customWidth="1"/>
    <col min="4613" max="4613" width="12.6640625" style="606" customWidth="1"/>
    <col min="4614" max="4614" width="2.44140625" style="606" customWidth="1"/>
    <col min="4615" max="4615" width="14.5546875" style="606" customWidth="1"/>
    <col min="4616" max="4616" width="2.6640625" style="606" customWidth="1"/>
    <col min="4617" max="4617" width="12.6640625" style="606" customWidth="1"/>
    <col min="4618" max="4618" width="2.6640625" style="606" customWidth="1"/>
    <col min="4619" max="4619" width="12.6640625" style="606" customWidth="1"/>
    <col min="4620" max="4620" width="2.6640625" style="606" customWidth="1"/>
    <col min="4621" max="4621" width="12.33203125" style="606" customWidth="1"/>
    <col min="4622" max="4623" width="2.6640625" style="606" customWidth="1"/>
    <col min="4624" max="4624" width="36.6640625" style="606" customWidth="1"/>
    <col min="4625" max="4864" width="9.109375" style="606"/>
    <col min="4865" max="4865" width="1.6640625" style="606" customWidth="1"/>
    <col min="4866" max="4866" width="10" style="606" customWidth="1"/>
    <col min="4867" max="4867" width="40.6640625" style="606" customWidth="1"/>
    <col min="4868" max="4868" width="2.44140625" style="606" customWidth="1"/>
    <col min="4869" max="4869" width="12.6640625" style="606" customWidth="1"/>
    <col min="4870" max="4870" width="2.44140625" style="606" customWidth="1"/>
    <col min="4871" max="4871" width="14.5546875" style="606" customWidth="1"/>
    <col min="4872" max="4872" width="2.6640625" style="606" customWidth="1"/>
    <col min="4873" max="4873" width="12.6640625" style="606" customWidth="1"/>
    <col min="4874" max="4874" width="2.6640625" style="606" customWidth="1"/>
    <col min="4875" max="4875" width="12.6640625" style="606" customWidth="1"/>
    <col min="4876" max="4876" width="2.6640625" style="606" customWidth="1"/>
    <col min="4877" max="4877" width="12.33203125" style="606" customWidth="1"/>
    <col min="4878" max="4879" width="2.6640625" style="606" customWidth="1"/>
    <col min="4880" max="4880" width="36.6640625" style="606" customWidth="1"/>
    <col min="4881" max="5120" width="9.109375" style="606"/>
    <col min="5121" max="5121" width="1.6640625" style="606" customWidth="1"/>
    <col min="5122" max="5122" width="10" style="606" customWidth="1"/>
    <col min="5123" max="5123" width="40.6640625" style="606" customWidth="1"/>
    <col min="5124" max="5124" width="2.44140625" style="606" customWidth="1"/>
    <col min="5125" max="5125" width="12.6640625" style="606" customWidth="1"/>
    <col min="5126" max="5126" width="2.44140625" style="606" customWidth="1"/>
    <col min="5127" max="5127" width="14.5546875" style="606" customWidth="1"/>
    <col min="5128" max="5128" width="2.6640625" style="606" customWidth="1"/>
    <col min="5129" max="5129" width="12.6640625" style="606" customWidth="1"/>
    <col min="5130" max="5130" width="2.6640625" style="606" customWidth="1"/>
    <col min="5131" max="5131" width="12.6640625" style="606" customWidth="1"/>
    <col min="5132" max="5132" width="2.6640625" style="606" customWidth="1"/>
    <col min="5133" max="5133" width="12.33203125" style="606" customWidth="1"/>
    <col min="5134" max="5135" width="2.6640625" style="606" customWidth="1"/>
    <col min="5136" max="5136" width="36.6640625" style="606" customWidth="1"/>
    <col min="5137" max="5376" width="9.109375" style="606"/>
    <col min="5377" max="5377" width="1.6640625" style="606" customWidth="1"/>
    <col min="5378" max="5378" width="10" style="606" customWidth="1"/>
    <col min="5379" max="5379" width="40.6640625" style="606" customWidth="1"/>
    <col min="5380" max="5380" width="2.44140625" style="606" customWidth="1"/>
    <col min="5381" max="5381" width="12.6640625" style="606" customWidth="1"/>
    <col min="5382" max="5382" width="2.44140625" style="606" customWidth="1"/>
    <col min="5383" max="5383" width="14.5546875" style="606" customWidth="1"/>
    <col min="5384" max="5384" width="2.6640625" style="606" customWidth="1"/>
    <col min="5385" max="5385" width="12.6640625" style="606" customWidth="1"/>
    <col min="5386" max="5386" width="2.6640625" style="606" customWidth="1"/>
    <col min="5387" max="5387" width="12.6640625" style="606" customWidth="1"/>
    <col min="5388" max="5388" width="2.6640625" style="606" customWidth="1"/>
    <col min="5389" max="5389" width="12.33203125" style="606" customWidth="1"/>
    <col min="5390" max="5391" width="2.6640625" style="606" customWidth="1"/>
    <col min="5392" max="5392" width="36.6640625" style="606" customWidth="1"/>
    <col min="5393" max="5632" width="9.109375" style="606"/>
    <col min="5633" max="5633" width="1.6640625" style="606" customWidth="1"/>
    <col min="5634" max="5634" width="10" style="606" customWidth="1"/>
    <col min="5635" max="5635" width="40.6640625" style="606" customWidth="1"/>
    <col min="5636" max="5636" width="2.44140625" style="606" customWidth="1"/>
    <col min="5637" max="5637" width="12.6640625" style="606" customWidth="1"/>
    <col min="5638" max="5638" width="2.44140625" style="606" customWidth="1"/>
    <col min="5639" max="5639" width="14.5546875" style="606" customWidth="1"/>
    <col min="5640" max="5640" width="2.6640625" style="606" customWidth="1"/>
    <col min="5641" max="5641" width="12.6640625" style="606" customWidth="1"/>
    <col min="5642" max="5642" width="2.6640625" style="606" customWidth="1"/>
    <col min="5643" max="5643" width="12.6640625" style="606" customWidth="1"/>
    <col min="5644" max="5644" width="2.6640625" style="606" customWidth="1"/>
    <col min="5645" max="5645" width="12.33203125" style="606" customWidth="1"/>
    <col min="5646" max="5647" width="2.6640625" style="606" customWidth="1"/>
    <col min="5648" max="5648" width="36.6640625" style="606" customWidth="1"/>
    <col min="5649" max="5888" width="9.109375" style="606"/>
    <col min="5889" max="5889" width="1.6640625" style="606" customWidth="1"/>
    <col min="5890" max="5890" width="10" style="606" customWidth="1"/>
    <col min="5891" max="5891" width="40.6640625" style="606" customWidth="1"/>
    <col min="5892" max="5892" width="2.44140625" style="606" customWidth="1"/>
    <col min="5893" max="5893" width="12.6640625" style="606" customWidth="1"/>
    <col min="5894" max="5894" width="2.44140625" style="606" customWidth="1"/>
    <col min="5895" max="5895" width="14.5546875" style="606" customWidth="1"/>
    <col min="5896" max="5896" width="2.6640625" style="606" customWidth="1"/>
    <col min="5897" max="5897" width="12.6640625" style="606" customWidth="1"/>
    <col min="5898" max="5898" width="2.6640625" style="606" customWidth="1"/>
    <col min="5899" max="5899" width="12.6640625" style="606" customWidth="1"/>
    <col min="5900" max="5900" width="2.6640625" style="606" customWidth="1"/>
    <col min="5901" max="5901" width="12.33203125" style="606" customWidth="1"/>
    <col min="5902" max="5903" width="2.6640625" style="606" customWidth="1"/>
    <col min="5904" max="5904" width="36.6640625" style="606" customWidth="1"/>
    <col min="5905" max="6144" width="9.109375" style="606"/>
    <col min="6145" max="6145" width="1.6640625" style="606" customWidth="1"/>
    <col min="6146" max="6146" width="10" style="606" customWidth="1"/>
    <col min="6147" max="6147" width="40.6640625" style="606" customWidth="1"/>
    <col min="6148" max="6148" width="2.44140625" style="606" customWidth="1"/>
    <col min="6149" max="6149" width="12.6640625" style="606" customWidth="1"/>
    <col min="6150" max="6150" width="2.44140625" style="606" customWidth="1"/>
    <col min="6151" max="6151" width="14.5546875" style="606" customWidth="1"/>
    <col min="6152" max="6152" width="2.6640625" style="606" customWidth="1"/>
    <col min="6153" max="6153" width="12.6640625" style="606" customWidth="1"/>
    <col min="6154" max="6154" width="2.6640625" style="606" customWidth="1"/>
    <col min="6155" max="6155" width="12.6640625" style="606" customWidth="1"/>
    <col min="6156" max="6156" width="2.6640625" style="606" customWidth="1"/>
    <col min="6157" max="6157" width="12.33203125" style="606" customWidth="1"/>
    <col min="6158" max="6159" width="2.6640625" style="606" customWidth="1"/>
    <col min="6160" max="6160" width="36.6640625" style="606" customWidth="1"/>
    <col min="6161" max="6400" width="9.109375" style="606"/>
    <col min="6401" max="6401" width="1.6640625" style="606" customWidth="1"/>
    <col min="6402" max="6402" width="10" style="606" customWidth="1"/>
    <col min="6403" max="6403" width="40.6640625" style="606" customWidth="1"/>
    <col min="6404" max="6404" width="2.44140625" style="606" customWidth="1"/>
    <col min="6405" max="6405" width="12.6640625" style="606" customWidth="1"/>
    <col min="6406" max="6406" width="2.44140625" style="606" customWidth="1"/>
    <col min="6407" max="6407" width="14.5546875" style="606" customWidth="1"/>
    <col min="6408" max="6408" width="2.6640625" style="606" customWidth="1"/>
    <col min="6409" max="6409" width="12.6640625" style="606" customWidth="1"/>
    <col min="6410" max="6410" width="2.6640625" style="606" customWidth="1"/>
    <col min="6411" max="6411" width="12.6640625" style="606" customWidth="1"/>
    <col min="6412" max="6412" width="2.6640625" style="606" customWidth="1"/>
    <col min="6413" max="6413" width="12.33203125" style="606" customWidth="1"/>
    <col min="6414" max="6415" width="2.6640625" style="606" customWidth="1"/>
    <col min="6416" max="6416" width="36.6640625" style="606" customWidth="1"/>
    <col min="6417" max="6656" width="9.109375" style="606"/>
    <col min="6657" max="6657" width="1.6640625" style="606" customWidth="1"/>
    <col min="6658" max="6658" width="10" style="606" customWidth="1"/>
    <col min="6659" max="6659" width="40.6640625" style="606" customWidth="1"/>
    <col min="6660" max="6660" width="2.44140625" style="606" customWidth="1"/>
    <col min="6661" max="6661" width="12.6640625" style="606" customWidth="1"/>
    <col min="6662" max="6662" width="2.44140625" style="606" customWidth="1"/>
    <col min="6663" max="6663" width="14.5546875" style="606" customWidth="1"/>
    <col min="6664" max="6664" width="2.6640625" style="606" customWidth="1"/>
    <col min="6665" max="6665" width="12.6640625" style="606" customWidth="1"/>
    <col min="6666" max="6666" width="2.6640625" style="606" customWidth="1"/>
    <col min="6667" max="6667" width="12.6640625" style="606" customWidth="1"/>
    <col min="6668" max="6668" width="2.6640625" style="606" customWidth="1"/>
    <col min="6669" max="6669" width="12.33203125" style="606" customWidth="1"/>
    <col min="6670" max="6671" width="2.6640625" style="606" customWidth="1"/>
    <col min="6672" max="6672" width="36.6640625" style="606" customWidth="1"/>
    <col min="6673" max="6912" width="9.109375" style="606"/>
    <col min="6913" max="6913" width="1.6640625" style="606" customWidth="1"/>
    <col min="6914" max="6914" width="10" style="606" customWidth="1"/>
    <col min="6915" max="6915" width="40.6640625" style="606" customWidth="1"/>
    <col min="6916" max="6916" width="2.44140625" style="606" customWidth="1"/>
    <col min="6917" max="6917" width="12.6640625" style="606" customWidth="1"/>
    <col min="6918" max="6918" width="2.44140625" style="606" customWidth="1"/>
    <col min="6919" max="6919" width="14.5546875" style="606" customWidth="1"/>
    <col min="6920" max="6920" width="2.6640625" style="606" customWidth="1"/>
    <col min="6921" max="6921" width="12.6640625" style="606" customWidth="1"/>
    <col min="6922" max="6922" width="2.6640625" style="606" customWidth="1"/>
    <col min="6923" max="6923" width="12.6640625" style="606" customWidth="1"/>
    <col min="6924" max="6924" width="2.6640625" style="606" customWidth="1"/>
    <col min="6925" max="6925" width="12.33203125" style="606" customWidth="1"/>
    <col min="6926" max="6927" width="2.6640625" style="606" customWidth="1"/>
    <col min="6928" max="6928" width="36.6640625" style="606" customWidth="1"/>
    <col min="6929" max="7168" width="9.109375" style="606"/>
    <col min="7169" max="7169" width="1.6640625" style="606" customWidth="1"/>
    <col min="7170" max="7170" width="10" style="606" customWidth="1"/>
    <col min="7171" max="7171" width="40.6640625" style="606" customWidth="1"/>
    <col min="7172" max="7172" width="2.44140625" style="606" customWidth="1"/>
    <col min="7173" max="7173" width="12.6640625" style="606" customWidth="1"/>
    <col min="7174" max="7174" width="2.44140625" style="606" customWidth="1"/>
    <col min="7175" max="7175" width="14.5546875" style="606" customWidth="1"/>
    <col min="7176" max="7176" width="2.6640625" style="606" customWidth="1"/>
    <col min="7177" max="7177" width="12.6640625" style="606" customWidth="1"/>
    <col min="7178" max="7178" width="2.6640625" style="606" customWidth="1"/>
    <col min="7179" max="7179" width="12.6640625" style="606" customWidth="1"/>
    <col min="7180" max="7180" width="2.6640625" style="606" customWidth="1"/>
    <col min="7181" max="7181" width="12.33203125" style="606" customWidth="1"/>
    <col min="7182" max="7183" width="2.6640625" style="606" customWidth="1"/>
    <col min="7184" max="7184" width="36.6640625" style="606" customWidth="1"/>
    <col min="7185" max="7424" width="9.109375" style="606"/>
    <col min="7425" max="7425" width="1.6640625" style="606" customWidth="1"/>
    <col min="7426" max="7426" width="10" style="606" customWidth="1"/>
    <col min="7427" max="7427" width="40.6640625" style="606" customWidth="1"/>
    <col min="7428" max="7428" width="2.44140625" style="606" customWidth="1"/>
    <col min="7429" max="7429" width="12.6640625" style="606" customWidth="1"/>
    <col min="7430" max="7430" width="2.44140625" style="606" customWidth="1"/>
    <col min="7431" max="7431" width="14.5546875" style="606" customWidth="1"/>
    <col min="7432" max="7432" width="2.6640625" style="606" customWidth="1"/>
    <col min="7433" max="7433" width="12.6640625" style="606" customWidth="1"/>
    <col min="7434" max="7434" width="2.6640625" style="606" customWidth="1"/>
    <col min="7435" max="7435" width="12.6640625" style="606" customWidth="1"/>
    <col min="7436" max="7436" width="2.6640625" style="606" customWidth="1"/>
    <col min="7437" max="7437" width="12.33203125" style="606" customWidth="1"/>
    <col min="7438" max="7439" width="2.6640625" style="606" customWidth="1"/>
    <col min="7440" max="7440" width="36.6640625" style="606" customWidth="1"/>
    <col min="7441" max="7680" width="9.109375" style="606"/>
    <col min="7681" max="7681" width="1.6640625" style="606" customWidth="1"/>
    <col min="7682" max="7682" width="10" style="606" customWidth="1"/>
    <col min="7683" max="7683" width="40.6640625" style="606" customWidth="1"/>
    <col min="7684" max="7684" width="2.44140625" style="606" customWidth="1"/>
    <col min="7685" max="7685" width="12.6640625" style="606" customWidth="1"/>
    <col min="7686" max="7686" width="2.44140625" style="606" customWidth="1"/>
    <col min="7687" max="7687" width="14.5546875" style="606" customWidth="1"/>
    <col min="7688" max="7688" width="2.6640625" style="606" customWidth="1"/>
    <col min="7689" max="7689" width="12.6640625" style="606" customWidth="1"/>
    <col min="7690" max="7690" width="2.6640625" style="606" customWidth="1"/>
    <col min="7691" max="7691" width="12.6640625" style="606" customWidth="1"/>
    <col min="7692" max="7692" width="2.6640625" style="606" customWidth="1"/>
    <col min="7693" max="7693" width="12.33203125" style="606" customWidth="1"/>
    <col min="7694" max="7695" width="2.6640625" style="606" customWidth="1"/>
    <col min="7696" max="7696" width="36.6640625" style="606" customWidth="1"/>
    <col min="7697" max="7936" width="9.109375" style="606"/>
    <col min="7937" max="7937" width="1.6640625" style="606" customWidth="1"/>
    <col min="7938" max="7938" width="10" style="606" customWidth="1"/>
    <col min="7939" max="7939" width="40.6640625" style="606" customWidth="1"/>
    <col min="7940" max="7940" width="2.44140625" style="606" customWidth="1"/>
    <col min="7941" max="7941" width="12.6640625" style="606" customWidth="1"/>
    <col min="7942" max="7942" width="2.44140625" style="606" customWidth="1"/>
    <col min="7943" max="7943" width="14.5546875" style="606" customWidth="1"/>
    <col min="7944" max="7944" width="2.6640625" style="606" customWidth="1"/>
    <col min="7945" max="7945" width="12.6640625" style="606" customWidth="1"/>
    <col min="7946" max="7946" width="2.6640625" style="606" customWidth="1"/>
    <col min="7947" max="7947" width="12.6640625" style="606" customWidth="1"/>
    <col min="7948" max="7948" width="2.6640625" style="606" customWidth="1"/>
    <col min="7949" max="7949" width="12.33203125" style="606" customWidth="1"/>
    <col min="7950" max="7951" width="2.6640625" style="606" customWidth="1"/>
    <col min="7952" max="7952" width="36.6640625" style="606" customWidth="1"/>
    <col min="7953" max="8192" width="9.109375" style="606"/>
    <col min="8193" max="8193" width="1.6640625" style="606" customWidth="1"/>
    <col min="8194" max="8194" width="10" style="606" customWidth="1"/>
    <col min="8195" max="8195" width="40.6640625" style="606" customWidth="1"/>
    <col min="8196" max="8196" width="2.44140625" style="606" customWidth="1"/>
    <col min="8197" max="8197" width="12.6640625" style="606" customWidth="1"/>
    <col min="8198" max="8198" width="2.44140625" style="606" customWidth="1"/>
    <col min="8199" max="8199" width="14.5546875" style="606" customWidth="1"/>
    <col min="8200" max="8200" width="2.6640625" style="606" customWidth="1"/>
    <col min="8201" max="8201" width="12.6640625" style="606" customWidth="1"/>
    <col min="8202" max="8202" width="2.6640625" style="606" customWidth="1"/>
    <col min="8203" max="8203" width="12.6640625" style="606" customWidth="1"/>
    <col min="8204" max="8204" width="2.6640625" style="606" customWidth="1"/>
    <col min="8205" max="8205" width="12.33203125" style="606" customWidth="1"/>
    <col min="8206" max="8207" width="2.6640625" style="606" customWidth="1"/>
    <col min="8208" max="8208" width="36.6640625" style="606" customWidth="1"/>
    <col min="8209" max="8448" width="9.109375" style="606"/>
    <col min="8449" max="8449" width="1.6640625" style="606" customWidth="1"/>
    <col min="8450" max="8450" width="10" style="606" customWidth="1"/>
    <col min="8451" max="8451" width="40.6640625" style="606" customWidth="1"/>
    <col min="8452" max="8452" width="2.44140625" style="606" customWidth="1"/>
    <col min="8453" max="8453" width="12.6640625" style="606" customWidth="1"/>
    <col min="8454" max="8454" width="2.44140625" style="606" customWidth="1"/>
    <col min="8455" max="8455" width="14.5546875" style="606" customWidth="1"/>
    <col min="8456" max="8456" width="2.6640625" style="606" customWidth="1"/>
    <col min="8457" max="8457" width="12.6640625" style="606" customWidth="1"/>
    <col min="8458" max="8458" width="2.6640625" style="606" customWidth="1"/>
    <col min="8459" max="8459" width="12.6640625" style="606" customWidth="1"/>
    <col min="8460" max="8460" width="2.6640625" style="606" customWidth="1"/>
    <col min="8461" max="8461" width="12.33203125" style="606" customWidth="1"/>
    <col min="8462" max="8463" width="2.6640625" style="606" customWidth="1"/>
    <col min="8464" max="8464" width="36.6640625" style="606" customWidth="1"/>
    <col min="8465" max="8704" width="9.109375" style="606"/>
    <col min="8705" max="8705" width="1.6640625" style="606" customWidth="1"/>
    <col min="8706" max="8706" width="10" style="606" customWidth="1"/>
    <col min="8707" max="8707" width="40.6640625" style="606" customWidth="1"/>
    <col min="8708" max="8708" width="2.44140625" style="606" customWidth="1"/>
    <col min="8709" max="8709" width="12.6640625" style="606" customWidth="1"/>
    <col min="8710" max="8710" width="2.44140625" style="606" customWidth="1"/>
    <col min="8711" max="8711" width="14.5546875" style="606" customWidth="1"/>
    <col min="8712" max="8712" width="2.6640625" style="606" customWidth="1"/>
    <col min="8713" max="8713" width="12.6640625" style="606" customWidth="1"/>
    <col min="8714" max="8714" width="2.6640625" style="606" customWidth="1"/>
    <col min="8715" max="8715" width="12.6640625" style="606" customWidth="1"/>
    <col min="8716" max="8716" width="2.6640625" style="606" customWidth="1"/>
    <col min="8717" max="8717" width="12.33203125" style="606" customWidth="1"/>
    <col min="8718" max="8719" width="2.6640625" style="606" customWidth="1"/>
    <col min="8720" max="8720" width="36.6640625" style="606" customWidth="1"/>
    <col min="8721" max="8960" width="9.109375" style="606"/>
    <col min="8961" max="8961" width="1.6640625" style="606" customWidth="1"/>
    <col min="8962" max="8962" width="10" style="606" customWidth="1"/>
    <col min="8963" max="8963" width="40.6640625" style="606" customWidth="1"/>
    <col min="8964" max="8964" width="2.44140625" style="606" customWidth="1"/>
    <col min="8965" max="8965" width="12.6640625" style="606" customWidth="1"/>
    <col min="8966" max="8966" width="2.44140625" style="606" customWidth="1"/>
    <col min="8967" max="8967" width="14.5546875" style="606" customWidth="1"/>
    <col min="8968" max="8968" width="2.6640625" style="606" customWidth="1"/>
    <col min="8969" max="8969" width="12.6640625" style="606" customWidth="1"/>
    <col min="8970" max="8970" width="2.6640625" style="606" customWidth="1"/>
    <col min="8971" max="8971" width="12.6640625" style="606" customWidth="1"/>
    <col min="8972" max="8972" width="2.6640625" style="606" customWidth="1"/>
    <col min="8973" max="8973" width="12.33203125" style="606" customWidth="1"/>
    <col min="8974" max="8975" width="2.6640625" style="606" customWidth="1"/>
    <col min="8976" max="8976" width="36.6640625" style="606" customWidth="1"/>
    <col min="8977" max="9216" width="9.109375" style="606"/>
    <col min="9217" max="9217" width="1.6640625" style="606" customWidth="1"/>
    <col min="9218" max="9218" width="10" style="606" customWidth="1"/>
    <col min="9219" max="9219" width="40.6640625" style="606" customWidth="1"/>
    <col min="9220" max="9220" width="2.44140625" style="606" customWidth="1"/>
    <col min="9221" max="9221" width="12.6640625" style="606" customWidth="1"/>
    <col min="9222" max="9222" width="2.44140625" style="606" customWidth="1"/>
    <col min="9223" max="9223" width="14.5546875" style="606" customWidth="1"/>
    <col min="9224" max="9224" width="2.6640625" style="606" customWidth="1"/>
    <col min="9225" max="9225" width="12.6640625" style="606" customWidth="1"/>
    <col min="9226" max="9226" width="2.6640625" style="606" customWidth="1"/>
    <col min="9227" max="9227" width="12.6640625" style="606" customWidth="1"/>
    <col min="9228" max="9228" width="2.6640625" style="606" customWidth="1"/>
    <col min="9229" max="9229" width="12.33203125" style="606" customWidth="1"/>
    <col min="9230" max="9231" width="2.6640625" style="606" customWidth="1"/>
    <col min="9232" max="9232" width="36.6640625" style="606" customWidth="1"/>
    <col min="9233" max="9472" width="9.109375" style="606"/>
    <col min="9473" max="9473" width="1.6640625" style="606" customWidth="1"/>
    <col min="9474" max="9474" width="10" style="606" customWidth="1"/>
    <col min="9475" max="9475" width="40.6640625" style="606" customWidth="1"/>
    <col min="9476" max="9476" width="2.44140625" style="606" customWidth="1"/>
    <col min="9477" max="9477" width="12.6640625" style="606" customWidth="1"/>
    <col min="9478" max="9478" width="2.44140625" style="606" customWidth="1"/>
    <col min="9479" max="9479" width="14.5546875" style="606" customWidth="1"/>
    <col min="9480" max="9480" width="2.6640625" style="606" customWidth="1"/>
    <col min="9481" max="9481" width="12.6640625" style="606" customWidth="1"/>
    <col min="9482" max="9482" width="2.6640625" style="606" customWidth="1"/>
    <col min="9483" max="9483" width="12.6640625" style="606" customWidth="1"/>
    <col min="9484" max="9484" width="2.6640625" style="606" customWidth="1"/>
    <col min="9485" max="9485" width="12.33203125" style="606" customWidth="1"/>
    <col min="9486" max="9487" width="2.6640625" style="606" customWidth="1"/>
    <col min="9488" max="9488" width="36.6640625" style="606" customWidth="1"/>
    <col min="9489" max="9728" width="9.109375" style="606"/>
    <col min="9729" max="9729" width="1.6640625" style="606" customWidth="1"/>
    <col min="9730" max="9730" width="10" style="606" customWidth="1"/>
    <col min="9731" max="9731" width="40.6640625" style="606" customWidth="1"/>
    <col min="9732" max="9732" width="2.44140625" style="606" customWidth="1"/>
    <col min="9733" max="9733" width="12.6640625" style="606" customWidth="1"/>
    <col min="9734" max="9734" width="2.44140625" style="606" customWidth="1"/>
    <col min="9735" max="9735" width="14.5546875" style="606" customWidth="1"/>
    <col min="9736" max="9736" width="2.6640625" style="606" customWidth="1"/>
    <col min="9737" max="9737" width="12.6640625" style="606" customWidth="1"/>
    <col min="9738" max="9738" width="2.6640625" style="606" customWidth="1"/>
    <col min="9739" max="9739" width="12.6640625" style="606" customWidth="1"/>
    <col min="9740" max="9740" width="2.6640625" style="606" customWidth="1"/>
    <col min="9741" max="9741" width="12.33203125" style="606" customWidth="1"/>
    <col min="9742" max="9743" width="2.6640625" style="606" customWidth="1"/>
    <col min="9744" max="9744" width="36.6640625" style="606" customWidth="1"/>
    <col min="9745" max="9984" width="9.109375" style="606"/>
    <col min="9985" max="9985" width="1.6640625" style="606" customWidth="1"/>
    <col min="9986" max="9986" width="10" style="606" customWidth="1"/>
    <col min="9987" max="9987" width="40.6640625" style="606" customWidth="1"/>
    <col min="9988" max="9988" width="2.44140625" style="606" customWidth="1"/>
    <col min="9989" max="9989" width="12.6640625" style="606" customWidth="1"/>
    <col min="9990" max="9990" width="2.44140625" style="606" customWidth="1"/>
    <col min="9991" max="9991" width="14.5546875" style="606" customWidth="1"/>
    <col min="9992" max="9992" width="2.6640625" style="606" customWidth="1"/>
    <col min="9993" max="9993" width="12.6640625" style="606" customWidth="1"/>
    <col min="9994" max="9994" width="2.6640625" style="606" customWidth="1"/>
    <col min="9995" max="9995" width="12.6640625" style="606" customWidth="1"/>
    <col min="9996" max="9996" width="2.6640625" style="606" customWidth="1"/>
    <col min="9997" max="9997" width="12.33203125" style="606" customWidth="1"/>
    <col min="9998" max="9999" width="2.6640625" style="606" customWidth="1"/>
    <col min="10000" max="10000" width="36.6640625" style="606" customWidth="1"/>
    <col min="10001" max="10240" width="9.109375" style="606"/>
    <col min="10241" max="10241" width="1.6640625" style="606" customWidth="1"/>
    <col min="10242" max="10242" width="10" style="606" customWidth="1"/>
    <col min="10243" max="10243" width="40.6640625" style="606" customWidth="1"/>
    <col min="10244" max="10244" width="2.44140625" style="606" customWidth="1"/>
    <col min="10245" max="10245" width="12.6640625" style="606" customWidth="1"/>
    <col min="10246" max="10246" width="2.44140625" style="606" customWidth="1"/>
    <col min="10247" max="10247" width="14.5546875" style="606" customWidth="1"/>
    <col min="10248" max="10248" width="2.6640625" style="606" customWidth="1"/>
    <col min="10249" max="10249" width="12.6640625" style="606" customWidth="1"/>
    <col min="10250" max="10250" width="2.6640625" style="606" customWidth="1"/>
    <col min="10251" max="10251" width="12.6640625" style="606" customWidth="1"/>
    <col min="10252" max="10252" width="2.6640625" style="606" customWidth="1"/>
    <col min="10253" max="10253" width="12.33203125" style="606" customWidth="1"/>
    <col min="10254" max="10255" width="2.6640625" style="606" customWidth="1"/>
    <col min="10256" max="10256" width="36.6640625" style="606" customWidth="1"/>
    <col min="10257" max="10496" width="9.109375" style="606"/>
    <col min="10497" max="10497" width="1.6640625" style="606" customWidth="1"/>
    <col min="10498" max="10498" width="10" style="606" customWidth="1"/>
    <col min="10499" max="10499" width="40.6640625" style="606" customWidth="1"/>
    <col min="10500" max="10500" width="2.44140625" style="606" customWidth="1"/>
    <col min="10501" max="10501" width="12.6640625" style="606" customWidth="1"/>
    <col min="10502" max="10502" width="2.44140625" style="606" customWidth="1"/>
    <col min="10503" max="10503" width="14.5546875" style="606" customWidth="1"/>
    <col min="10504" max="10504" width="2.6640625" style="606" customWidth="1"/>
    <col min="10505" max="10505" width="12.6640625" style="606" customWidth="1"/>
    <col min="10506" max="10506" width="2.6640625" style="606" customWidth="1"/>
    <col min="10507" max="10507" width="12.6640625" style="606" customWidth="1"/>
    <col min="10508" max="10508" width="2.6640625" style="606" customWidth="1"/>
    <col min="10509" max="10509" width="12.33203125" style="606" customWidth="1"/>
    <col min="10510" max="10511" width="2.6640625" style="606" customWidth="1"/>
    <col min="10512" max="10512" width="36.6640625" style="606" customWidth="1"/>
    <col min="10513" max="10752" width="9.109375" style="606"/>
    <col min="10753" max="10753" width="1.6640625" style="606" customWidth="1"/>
    <col min="10754" max="10754" width="10" style="606" customWidth="1"/>
    <col min="10755" max="10755" width="40.6640625" style="606" customWidth="1"/>
    <col min="10756" max="10756" width="2.44140625" style="606" customWidth="1"/>
    <col min="10757" max="10757" width="12.6640625" style="606" customWidth="1"/>
    <col min="10758" max="10758" width="2.44140625" style="606" customWidth="1"/>
    <col min="10759" max="10759" width="14.5546875" style="606" customWidth="1"/>
    <col min="10760" max="10760" width="2.6640625" style="606" customWidth="1"/>
    <col min="10761" max="10761" width="12.6640625" style="606" customWidth="1"/>
    <col min="10762" max="10762" width="2.6640625" style="606" customWidth="1"/>
    <col min="10763" max="10763" width="12.6640625" style="606" customWidth="1"/>
    <col min="10764" max="10764" width="2.6640625" style="606" customWidth="1"/>
    <col min="10765" max="10765" width="12.33203125" style="606" customWidth="1"/>
    <col min="10766" max="10767" width="2.6640625" style="606" customWidth="1"/>
    <col min="10768" max="10768" width="36.6640625" style="606" customWidth="1"/>
    <col min="10769" max="11008" width="9.109375" style="606"/>
    <col min="11009" max="11009" width="1.6640625" style="606" customWidth="1"/>
    <col min="11010" max="11010" width="10" style="606" customWidth="1"/>
    <col min="11011" max="11011" width="40.6640625" style="606" customWidth="1"/>
    <col min="11012" max="11012" width="2.44140625" style="606" customWidth="1"/>
    <col min="11013" max="11013" width="12.6640625" style="606" customWidth="1"/>
    <col min="11014" max="11014" width="2.44140625" style="606" customWidth="1"/>
    <col min="11015" max="11015" width="14.5546875" style="606" customWidth="1"/>
    <col min="11016" max="11016" width="2.6640625" style="606" customWidth="1"/>
    <col min="11017" max="11017" width="12.6640625" style="606" customWidth="1"/>
    <col min="11018" max="11018" width="2.6640625" style="606" customWidth="1"/>
    <col min="11019" max="11019" width="12.6640625" style="606" customWidth="1"/>
    <col min="11020" max="11020" width="2.6640625" style="606" customWidth="1"/>
    <col min="11021" max="11021" width="12.33203125" style="606" customWidth="1"/>
    <col min="11022" max="11023" width="2.6640625" style="606" customWidth="1"/>
    <col min="11024" max="11024" width="36.6640625" style="606" customWidth="1"/>
    <col min="11025" max="11264" width="9.109375" style="606"/>
    <col min="11265" max="11265" width="1.6640625" style="606" customWidth="1"/>
    <col min="11266" max="11266" width="10" style="606" customWidth="1"/>
    <col min="11267" max="11267" width="40.6640625" style="606" customWidth="1"/>
    <col min="11268" max="11268" width="2.44140625" style="606" customWidth="1"/>
    <col min="11269" max="11269" width="12.6640625" style="606" customWidth="1"/>
    <col min="11270" max="11270" width="2.44140625" style="606" customWidth="1"/>
    <col min="11271" max="11271" width="14.5546875" style="606" customWidth="1"/>
    <col min="11272" max="11272" width="2.6640625" style="606" customWidth="1"/>
    <col min="11273" max="11273" width="12.6640625" style="606" customWidth="1"/>
    <col min="11274" max="11274" width="2.6640625" style="606" customWidth="1"/>
    <col min="11275" max="11275" width="12.6640625" style="606" customWidth="1"/>
    <col min="11276" max="11276" width="2.6640625" style="606" customWidth="1"/>
    <col min="11277" max="11277" width="12.33203125" style="606" customWidth="1"/>
    <col min="11278" max="11279" width="2.6640625" style="606" customWidth="1"/>
    <col min="11280" max="11280" width="36.6640625" style="606" customWidth="1"/>
    <col min="11281" max="11520" width="9.109375" style="606"/>
    <col min="11521" max="11521" width="1.6640625" style="606" customWidth="1"/>
    <col min="11522" max="11522" width="10" style="606" customWidth="1"/>
    <col min="11523" max="11523" width="40.6640625" style="606" customWidth="1"/>
    <col min="11524" max="11524" width="2.44140625" style="606" customWidth="1"/>
    <col min="11525" max="11525" width="12.6640625" style="606" customWidth="1"/>
    <col min="11526" max="11526" width="2.44140625" style="606" customWidth="1"/>
    <col min="11527" max="11527" width="14.5546875" style="606" customWidth="1"/>
    <col min="11528" max="11528" width="2.6640625" style="606" customWidth="1"/>
    <col min="11529" max="11529" width="12.6640625" style="606" customWidth="1"/>
    <col min="11530" max="11530" width="2.6640625" style="606" customWidth="1"/>
    <col min="11531" max="11531" width="12.6640625" style="606" customWidth="1"/>
    <col min="11532" max="11532" width="2.6640625" style="606" customWidth="1"/>
    <col min="11533" max="11533" width="12.33203125" style="606" customWidth="1"/>
    <col min="11534" max="11535" width="2.6640625" style="606" customWidth="1"/>
    <col min="11536" max="11536" width="36.6640625" style="606" customWidth="1"/>
    <col min="11537" max="11776" width="9.109375" style="606"/>
    <col min="11777" max="11777" width="1.6640625" style="606" customWidth="1"/>
    <col min="11778" max="11778" width="10" style="606" customWidth="1"/>
    <col min="11779" max="11779" width="40.6640625" style="606" customWidth="1"/>
    <col min="11780" max="11780" width="2.44140625" style="606" customWidth="1"/>
    <col min="11781" max="11781" width="12.6640625" style="606" customWidth="1"/>
    <col min="11782" max="11782" width="2.44140625" style="606" customWidth="1"/>
    <col min="11783" max="11783" width="14.5546875" style="606" customWidth="1"/>
    <col min="11784" max="11784" width="2.6640625" style="606" customWidth="1"/>
    <col min="11785" max="11785" width="12.6640625" style="606" customWidth="1"/>
    <col min="11786" max="11786" width="2.6640625" style="606" customWidth="1"/>
    <col min="11787" max="11787" width="12.6640625" style="606" customWidth="1"/>
    <col min="11788" max="11788" width="2.6640625" style="606" customWidth="1"/>
    <col min="11789" max="11789" width="12.33203125" style="606" customWidth="1"/>
    <col min="11790" max="11791" width="2.6640625" style="606" customWidth="1"/>
    <col min="11792" max="11792" width="36.6640625" style="606" customWidth="1"/>
    <col min="11793" max="12032" width="9.109375" style="606"/>
    <col min="12033" max="12033" width="1.6640625" style="606" customWidth="1"/>
    <col min="12034" max="12034" width="10" style="606" customWidth="1"/>
    <col min="12035" max="12035" width="40.6640625" style="606" customWidth="1"/>
    <col min="12036" max="12036" width="2.44140625" style="606" customWidth="1"/>
    <col min="12037" max="12037" width="12.6640625" style="606" customWidth="1"/>
    <col min="12038" max="12038" width="2.44140625" style="606" customWidth="1"/>
    <col min="12039" max="12039" width="14.5546875" style="606" customWidth="1"/>
    <col min="12040" max="12040" width="2.6640625" style="606" customWidth="1"/>
    <col min="12041" max="12041" width="12.6640625" style="606" customWidth="1"/>
    <col min="12042" max="12042" width="2.6640625" style="606" customWidth="1"/>
    <col min="12043" max="12043" width="12.6640625" style="606" customWidth="1"/>
    <col min="12044" max="12044" width="2.6640625" style="606" customWidth="1"/>
    <col min="12045" max="12045" width="12.33203125" style="606" customWidth="1"/>
    <col min="12046" max="12047" width="2.6640625" style="606" customWidth="1"/>
    <col min="12048" max="12048" width="36.6640625" style="606" customWidth="1"/>
    <col min="12049" max="12288" width="9.109375" style="606"/>
    <col min="12289" max="12289" width="1.6640625" style="606" customWidth="1"/>
    <col min="12290" max="12290" width="10" style="606" customWidth="1"/>
    <col min="12291" max="12291" width="40.6640625" style="606" customWidth="1"/>
    <col min="12292" max="12292" width="2.44140625" style="606" customWidth="1"/>
    <col min="12293" max="12293" width="12.6640625" style="606" customWidth="1"/>
    <col min="12294" max="12294" width="2.44140625" style="606" customWidth="1"/>
    <col min="12295" max="12295" width="14.5546875" style="606" customWidth="1"/>
    <col min="12296" max="12296" width="2.6640625" style="606" customWidth="1"/>
    <col min="12297" max="12297" width="12.6640625" style="606" customWidth="1"/>
    <col min="12298" max="12298" width="2.6640625" style="606" customWidth="1"/>
    <col min="12299" max="12299" width="12.6640625" style="606" customWidth="1"/>
    <col min="12300" max="12300" width="2.6640625" style="606" customWidth="1"/>
    <col min="12301" max="12301" width="12.33203125" style="606" customWidth="1"/>
    <col min="12302" max="12303" width="2.6640625" style="606" customWidth="1"/>
    <col min="12304" max="12304" width="36.6640625" style="606" customWidth="1"/>
    <col min="12305" max="12544" width="9.109375" style="606"/>
    <col min="12545" max="12545" width="1.6640625" style="606" customWidth="1"/>
    <col min="12546" max="12546" width="10" style="606" customWidth="1"/>
    <col min="12547" max="12547" width="40.6640625" style="606" customWidth="1"/>
    <col min="12548" max="12548" width="2.44140625" style="606" customWidth="1"/>
    <col min="12549" max="12549" width="12.6640625" style="606" customWidth="1"/>
    <col min="12550" max="12550" width="2.44140625" style="606" customWidth="1"/>
    <col min="12551" max="12551" width="14.5546875" style="606" customWidth="1"/>
    <col min="12552" max="12552" width="2.6640625" style="606" customWidth="1"/>
    <col min="12553" max="12553" width="12.6640625" style="606" customWidth="1"/>
    <col min="12554" max="12554" width="2.6640625" style="606" customWidth="1"/>
    <col min="12555" max="12555" width="12.6640625" style="606" customWidth="1"/>
    <col min="12556" max="12556" width="2.6640625" style="606" customWidth="1"/>
    <col min="12557" max="12557" width="12.33203125" style="606" customWidth="1"/>
    <col min="12558" max="12559" width="2.6640625" style="606" customWidth="1"/>
    <col min="12560" max="12560" width="36.6640625" style="606" customWidth="1"/>
    <col min="12561" max="12800" width="9.109375" style="606"/>
    <col min="12801" max="12801" width="1.6640625" style="606" customWidth="1"/>
    <col min="12802" max="12802" width="10" style="606" customWidth="1"/>
    <col min="12803" max="12803" width="40.6640625" style="606" customWidth="1"/>
    <col min="12804" max="12804" width="2.44140625" style="606" customWidth="1"/>
    <col min="12805" max="12805" width="12.6640625" style="606" customWidth="1"/>
    <col min="12806" max="12806" width="2.44140625" style="606" customWidth="1"/>
    <col min="12807" max="12807" width="14.5546875" style="606" customWidth="1"/>
    <col min="12808" max="12808" width="2.6640625" style="606" customWidth="1"/>
    <col min="12809" max="12809" width="12.6640625" style="606" customWidth="1"/>
    <col min="12810" max="12810" width="2.6640625" style="606" customWidth="1"/>
    <col min="12811" max="12811" width="12.6640625" style="606" customWidth="1"/>
    <col min="12812" max="12812" width="2.6640625" style="606" customWidth="1"/>
    <col min="12813" max="12813" width="12.33203125" style="606" customWidth="1"/>
    <col min="12814" max="12815" width="2.6640625" style="606" customWidth="1"/>
    <col min="12816" max="12816" width="36.6640625" style="606" customWidth="1"/>
    <col min="12817" max="13056" width="9.109375" style="606"/>
    <col min="13057" max="13057" width="1.6640625" style="606" customWidth="1"/>
    <col min="13058" max="13058" width="10" style="606" customWidth="1"/>
    <col min="13059" max="13059" width="40.6640625" style="606" customWidth="1"/>
    <col min="13060" max="13060" width="2.44140625" style="606" customWidth="1"/>
    <col min="13061" max="13061" width="12.6640625" style="606" customWidth="1"/>
    <col min="13062" max="13062" width="2.44140625" style="606" customWidth="1"/>
    <col min="13063" max="13063" width="14.5546875" style="606" customWidth="1"/>
    <col min="13064" max="13064" width="2.6640625" style="606" customWidth="1"/>
    <col min="13065" max="13065" width="12.6640625" style="606" customWidth="1"/>
    <col min="13066" max="13066" width="2.6640625" style="606" customWidth="1"/>
    <col min="13067" max="13067" width="12.6640625" style="606" customWidth="1"/>
    <col min="13068" max="13068" width="2.6640625" style="606" customWidth="1"/>
    <col min="13069" max="13069" width="12.33203125" style="606" customWidth="1"/>
    <col min="13070" max="13071" width="2.6640625" style="606" customWidth="1"/>
    <col min="13072" max="13072" width="36.6640625" style="606" customWidth="1"/>
    <col min="13073" max="13312" width="9.109375" style="606"/>
    <col min="13313" max="13313" width="1.6640625" style="606" customWidth="1"/>
    <col min="13314" max="13314" width="10" style="606" customWidth="1"/>
    <col min="13315" max="13315" width="40.6640625" style="606" customWidth="1"/>
    <col min="13316" max="13316" width="2.44140625" style="606" customWidth="1"/>
    <col min="13317" max="13317" width="12.6640625" style="606" customWidth="1"/>
    <col min="13318" max="13318" width="2.44140625" style="606" customWidth="1"/>
    <col min="13319" max="13319" width="14.5546875" style="606" customWidth="1"/>
    <col min="13320" max="13320" width="2.6640625" style="606" customWidth="1"/>
    <col min="13321" max="13321" width="12.6640625" style="606" customWidth="1"/>
    <col min="13322" max="13322" width="2.6640625" style="606" customWidth="1"/>
    <col min="13323" max="13323" width="12.6640625" style="606" customWidth="1"/>
    <col min="13324" max="13324" width="2.6640625" style="606" customWidth="1"/>
    <col min="13325" max="13325" width="12.33203125" style="606" customWidth="1"/>
    <col min="13326" max="13327" width="2.6640625" style="606" customWidth="1"/>
    <col min="13328" max="13328" width="36.6640625" style="606" customWidth="1"/>
    <col min="13329" max="13568" width="9.109375" style="606"/>
    <col min="13569" max="13569" width="1.6640625" style="606" customWidth="1"/>
    <col min="13570" max="13570" width="10" style="606" customWidth="1"/>
    <col min="13571" max="13571" width="40.6640625" style="606" customWidth="1"/>
    <col min="13572" max="13572" width="2.44140625" style="606" customWidth="1"/>
    <col min="13573" max="13573" width="12.6640625" style="606" customWidth="1"/>
    <col min="13574" max="13574" width="2.44140625" style="606" customWidth="1"/>
    <col min="13575" max="13575" width="14.5546875" style="606" customWidth="1"/>
    <col min="13576" max="13576" width="2.6640625" style="606" customWidth="1"/>
    <col min="13577" max="13577" width="12.6640625" style="606" customWidth="1"/>
    <col min="13578" max="13578" width="2.6640625" style="606" customWidth="1"/>
    <col min="13579" max="13579" width="12.6640625" style="606" customWidth="1"/>
    <col min="13580" max="13580" width="2.6640625" style="606" customWidth="1"/>
    <col min="13581" max="13581" width="12.33203125" style="606" customWidth="1"/>
    <col min="13582" max="13583" width="2.6640625" style="606" customWidth="1"/>
    <col min="13584" max="13584" width="36.6640625" style="606" customWidth="1"/>
    <col min="13585" max="13824" width="9.109375" style="606"/>
    <col min="13825" max="13825" width="1.6640625" style="606" customWidth="1"/>
    <col min="13826" max="13826" width="10" style="606" customWidth="1"/>
    <col min="13827" max="13827" width="40.6640625" style="606" customWidth="1"/>
    <col min="13828" max="13828" width="2.44140625" style="606" customWidth="1"/>
    <col min="13829" max="13829" width="12.6640625" style="606" customWidth="1"/>
    <col min="13830" max="13830" width="2.44140625" style="606" customWidth="1"/>
    <col min="13831" max="13831" width="14.5546875" style="606" customWidth="1"/>
    <col min="13832" max="13832" width="2.6640625" style="606" customWidth="1"/>
    <col min="13833" max="13833" width="12.6640625" style="606" customWidth="1"/>
    <col min="13834" max="13834" width="2.6640625" style="606" customWidth="1"/>
    <col min="13835" max="13835" width="12.6640625" style="606" customWidth="1"/>
    <col min="13836" max="13836" width="2.6640625" style="606" customWidth="1"/>
    <col min="13837" max="13837" width="12.33203125" style="606" customWidth="1"/>
    <col min="13838" max="13839" width="2.6640625" style="606" customWidth="1"/>
    <col min="13840" max="13840" width="36.6640625" style="606" customWidth="1"/>
    <col min="13841" max="14080" width="9.109375" style="606"/>
    <col min="14081" max="14081" width="1.6640625" style="606" customWidth="1"/>
    <col min="14082" max="14082" width="10" style="606" customWidth="1"/>
    <col min="14083" max="14083" width="40.6640625" style="606" customWidth="1"/>
    <col min="14084" max="14084" width="2.44140625" style="606" customWidth="1"/>
    <col min="14085" max="14085" width="12.6640625" style="606" customWidth="1"/>
    <col min="14086" max="14086" width="2.44140625" style="606" customWidth="1"/>
    <col min="14087" max="14087" width="14.5546875" style="606" customWidth="1"/>
    <col min="14088" max="14088" width="2.6640625" style="606" customWidth="1"/>
    <col min="14089" max="14089" width="12.6640625" style="606" customWidth="1"/>
    <col min="14090" max="14090" width="2.6640625" style="606" customWidth="1"/>
    <col min="14091" max="14091" width="12.6640625" style="606" customWidth="1"/>
    <col min="14092" max="14092" width="2.6640625" style="606" customWidth="1"/>
    <col min="14093" max="14093" width="12.33203125" style="606" customWidth="1"/>
    <col min="14094" max="14095" width="2.6640625" style="606" customWidth="1"/>
    <col min="14096" max="14096" width="36.6640625" style="606" customWidth="1"/>
    <col min="14097" max="14336" width="9.109375" style="606"/>
    <col min="14337" max="14337" width="1.6640625" style="606" customWidth="1"/>
    <col min="14338" max="14338" width="10" style="606" customWidth="1"/>
    <col min="14339" max="14339" width="40.6640625" style="606" customWidth="1"/>
    <col min="14340" max="14340" width="2.44140625" style="606" customWidth="1"/>
    <col min="14341" max="14341" width="12.6640625" style="606" customWidth="1"/>
    <col min="14342" max="14342" width="2.44140625" style="606" customWidth="1"/>
    <col min="14343" max="14343" width="14.5546875" style="606" customWidth="1"/>
    <col min="14344" max="14344" width="2.6640625" style="606" customWidth="1"/>
    <col min="14345" max="14345" width="12.6640625" style="606" customWidth="1"/>
    <col min="14346" max="14346" width="2.6640625" style="606" customWidth="1"/>
    <col min="14347" max="14347" width="12.6640625" style="606" customWidth="1"/>
    <col min="14348" max="14348" width="2.6640625" style="606" customWidth="1"/>
    <col min="14349" max="14349" width="12.33203125" style="606" customWidth="1"/>
    <col min="14350" max="14351" width="2.6640625" style="606" customWidth="1"/>
    <col min="14352" max="14352" width="36.6640625" style="606" customWidth="1"/>
    <col min="14353" max="14592" width="9.109375" style="606"/>
    <col min="14593" max="14593" width="1.6640625" style="606" customWidth="1"/>
    <col min="14594" max="14594" width="10" style="606" customWidth="1"/>
    <col min="14595" max="14595" width="40.6640625" style="606" customWidth="1"/>
    <col min="14596" max="14596" width="2.44140625" style="606" customWidth="1"/>
    <col min="14597" max="14597" width="12.6640625" style="606" customWidth="1"/>
    <col min="14598" max="14598" width="2.44140625" style="606" customWidth="1"/>
    <col min="14599" max="14599" width="14.5546875" style="606" customWidth="1"/>
    <col min="14600" max="14600" width="2.6640625" style="606" customWidth="1"/>
    <col min="14601" max="14601" width="12.6640625" style="606" customWidth="1"/>
    <col min="14602" max="14602" width="2.6640625" style="606" customWidth="1"/>
    <col min="14603" max="14603" width="12.6640625" style="606" customWidth="1"/>
    <col min="14604" max="14604" width="2.6640625" style="606" customWidth="1"/>
    <col min="14605" max="14605" width="12.33203125" style="606" customWidth="1"/>
    <col min="14606" max="14607" width="2.6640625" style="606" customWidth="1"/>
    <col min="14608" max="14608" width="36.6640625" style="606" customWidth="1"/>
    <col min="14609" max="14848" width="9.109375" style="606"/>
    <col min="14849" max="14849" width="1.6640625" style="606" customWidth="1"/>
    <col min="14850" max="14850" width="10" style="606" customWidth="1"/>
    <col min="14851" max="14851" width="40.6640625" style="606" customWidth="1"/>
    <col min="14852" max="14852" width="2.44140625" style="606" customWidth="1"/>
    <col min="14853" max="14853" width="12.6640625" style="606" customWidth="1"/>
    <col min="14854" max="14854" width="2.44140625" style="606" customWidth="1"/>
    <col min="14855" max="14855" width="14.5546875" style="606" customWidth="1"/>
    <col min="14856" max="14856" width="2.6640625" style="606" customWidth="1"/>
    <col min="14857" max="14857" width="12.6640625" style="606" customWidth="1"/>
    <col min="14858" max="14858" width="2.6640625" style="606" customWidth="1"/>
    <col min="14859" max="14859" width="12.6640625" style="606" customWidth="1"/>
    <col min="14860" max="14860" width="2.6640625" style="606" customWidth="1"/>
    <col min="14861" max="14861" width="12.33203125" style="606" customWidth="1"/>
    <col min="14862" max="14863" width="2.6640625" style="606" customWidth="1"/>
    <col min="14864" max="14864" width="36.6640625" style="606" customWidth="1"/>
    <col min="14865" max="15104" width="9.109375" style="606"/>
    <col min="15105" max="15105" width="1.6640625" style="606" customWidth="1"/>
    <col min="15106" max="15106" width="10" style="606" customWidth="1"/>
    <col min="15107" max="15107" width="40.6640625" style="606" customWidth="1"/>
    <col min="15108" max="15108" width="2.44140625" style="606" customWidth="1"/>
    <col min="15109" max="15109" width="12.6640625" style="606" customWidth="1"/>
    <col min="15110" max="15110" width="2.44140625" style="606" customWidth="1"/>
    <col min="15111" max="15111" width="14.5546875" style="606" customWidth="1"/>
    <col min="15112" max="15112" width="2.6640625" style="606" customWidth="1"/>
    <col min="15113" max="15113" width="12.6640625" style="606" customWidth="1"/>
    <col min="15114" max="15114" width="2.6640625" style="606" customWidth="1"/>
    <col min="15115" max="15115" width="12.6640625" style="606" customWidth="1"/>
    <col min="15116" max="15116" width="2.6640625" style="606" customWidth="1"/>
    <col min="15117" max="15117" width="12.33203125" style="606" customWidth="1"/>
    <col min="15118" max="15119" width="2.6640625" style="606" customWidth="1"/>
    <col min="15120" max="15120" width="36.6640625" style="606" customWidth="1"/>
    <col min="15121" max="15360" width="9.109375" style="606"/>
    <col min="15361" max="15361" width="1.6640625" style="606" customWidth="1"/>
    <col min="15362" max="15362" width="10" style="606" customWidth="1"/>
    <col min="15363" max="15363" width="40.6640625" style="606" customWidth="1"/>
    <col min="15364" max="15364" width="2.44140625" style="606" customWidth="1"/>
    <col min="15365" max="15365" width="12.6640625" style="606" customWidth="1"/>
    <col min="15366" max="15366" width="2.44140625" style="606" customWidth="1"/>
    <col min="15367" max="15367" width="14.5546875" style="606" customWidth="1"/>
    <col min="15368" max="15368" width="2.6640625" style="606" customWidth="1"/>
    <col min="15369" max="15369" width="12.6640625" style="606" customWidth="1"/>
    <col min="15370" max="15370" width="2.6640625" style="606" customWidth="1"/>
    <col min="15371" max="15371" width="12.6640625" style="606" customWidth="1"/>
    <col min="15372" max="15372" width="2.6640625" style="606" customWidth="1"/>
    <col min="15373" max="15373" width="12.33203125" style="606" customWidth="1"/>
    <col min="15374" max="15375" width="2.6640625" style="606" customWidth="1"/>
    <col min="15376" max="15376" width="36.6640625" style="606" customWidth="1"/>
    <col min="15377" max="15616" width="9.109375" style="606"/>
    <col min="15617" max="15617" width="1.6640625" style="606" customWidth="1"/>
    <col min="15618" max="15618" width="10" style="606" customWidth="1"/>
    <col min="15619" max="15619" width="40.6640625" style="606" customWidth="1"/>
    <col min="15620" max="15620" width="2.44140625" style="606" customWidth="1"/>
    <col min="15621" max="15621" width="12.6640625" style="606" customWidth="1"/>
    <col min="15622" max="15622" width="2.44140625" style="606" customWidth="1"/>
    <col min="15623" max="15623" width="14.5546875" style="606" customWidth="1"/>
    <col min="15624" max="15624" width="2.6640625" style="606" customWidth="1"/>
    <col min="15625" max="15625" width="12.6640625" style="606" customWidth="1"/>
    <col min="15626" max="15626" width="2.6640625" style="606" customWidth="1"/>
    <col min="15627" max="15627" width="12.6640625" style="606" customWidth="1"/>
    <col min="15628" max="15628" width="2.6640625" style="606" customWidth="1"/>
    <col min="15629" max="15629" width="12.33203125" style="606" customWidth="1"/>
    <col min="15630" max="15631" width="2.6640625" style="606" customWidth="1"/>
    <col min="15632" max="15632" width="36.6640625" style="606" customWidth="1"/>
    <col min="15633" max="15872" width="9.109375" style="606"/>
    <col min="15873" max="15873" width="1.6640625" style="606" customWidth="1"/>
    <col min="15874" max="15874" width="10" style="606" customWidth="1"/>
    <col min="15875" max="15875" width="40.6640625" style="606" customWidth="1"/>
    <col min="15876" max="15876" width="2.44140625" style="606" customWidth="1"/>
    <col min="15877" max="15877" width="12.6640625" style="606" customWidth="1"/>
    <col min="15878" max="15878" width="2.44140625" style="606" customWidth="1"/>
    <col min="15879" max="15879" width="14.5546875" style="606" customWidth="1"/>
    <col min="15880" max="15880" width="2.6640625" style="606" customWidth="1"/>
    <col min="15881" max="15881" width="12.6640625" style="606" customWidth="1"/>
    <col min="15882" max="15882" width="2.6640625" style="606" customWidth="1"/>
    <col min="15883" max="15883" width="12.6640625" style="606" customWidth="1"/>
    <col min="15884" max="15884" width="2.6640625" style="606" customWidth="1"/>
    <col min="15885" max="15885" width="12.33203125" style="606" customWidth="1"/>
    <col min="15886" max="15887" width="2.6640625" style="606" customWidth="1"/>
    <col min="15888" max="15888" width="36.6640625" style="606" customWidth="1"/>
    <col min="15889" max="16128" width="9.109375" style="606"/>
    <col min="16129" max="16129" width="1.6640625" style="606" customWidth="1"/>
    <col min="16130" max="16130" width="10" style="606" customWidth="1"/>
    <col min="16131" max="16131" width="40.6640625" style="606" customWidth="1"/>
    <col min="16132" max="16132" width="2.44140625" style="606" customWidth="1"/>
    <col min="16133" max="16133" width="12.6640625" style="606" customWidth="1"/>
    <col min="16134" max="16134" width="2.44140625" style="606" customWidth="1"/>
    <col min="16135" max="16135" width="14.5546875" style="606" customWidth="1"/>
    <col min="16136" max="16136" width="2.6640625" style="606" customWidth="1"/>
    <col min="16137" max="16137" width="12.6640625" style="606" customWidth="1"/>
    <col min="16138" max="16138" width="2.6640625" style="606" customWidth="1"/>
    <col min="16139" max="16139" width="12.6640625" style="606" customWidth="1"/>
    <col min="16140" max="16140" width="2.6640625" style="606" customWidth="1"/>
    <col min="16141" max="16141" width="12.33203125" style="606" customWidth="1"/>
    <col min="16142" max="16143" width="2.6640625" style="606" customWidth="1"/>
    <col min="16144" max="16144" width="36.6640625" style="606" customWidth="1"/>
    <col min="16145" max="16384" width="9.109375" style="606"/>
  </cols>
  <sheetData>
    <row r="2" spans="1:100">
      <c r="C2" s="608" t="s">
        <v>341</v>
      </c>
      <c r="E2" s="608"/>
      <c r="G2" s="608"/>
      <c r="H2" s="608"/>
      <c r="I2" s="608"/>
      <c r="J2" s="608"/>
      <c r="K2" s="608"/>
      <c r="L2" s="608"/>
      <c r="M2" s="608"/>
      <c r="N2" s="608"/>
      <c r="O2" s="608"/>
      <c r="P2" s="608"/>
      <c r="Q2" s="740"/>
    </row>
    <row r="3" spans="1:100" ht="3" customHeight="1"/>
    <row r="4" spans="1:100">
      <c r="C4" s="608" t="s">
        <v>389</v>
      </c>
      <c r="E4" s="608"/>
      <c r="G4" s="608"/>
    </row>
    <row r="5" spans="1:100">
      <c r="C5" s="608"/>
      <c r="E5" s="790" t="s">
        <v>19</v>
      </c>
      <c r="G5" s="743" t="s">
        <v>390</v>
      </c>
      <c r="I5" s="743" t="s">
        <v>262</v>
      </c>
      <c r="J5" s="791"/>
      <c r="K5" s="743" t="s">
        <v>262</v>
      </c>
      <c r="L5" s="791"/>
      <c r="M5" s="743" t="s">
        <v>265</v>
      </c>
      <c r="N5" s="791"/>
      <c r="O5" s="791"/>
      <c r="P5" s="790"/>
    </row>
    <row r="6" spans="1:100" ht="15" customHeight="1">
      <c r="B6" s="792" t="s">
        <v>391</v>
      </c>
      <c r="C6" s="792" t="s">
        <v>392</v>
      </c>
      <c r="E6" s="793">
        <v>2022</v>
      </c>
      <c r="G6" s="750" t="s">
        <v>561</v>
      </c>
      <c r="I6" s="752" t="s">
        <v>393</v>
      </c>
      <c r="J6" s="791"/>
      <c r="K6" s="752" t="s">
        <v>348</v>
      </c>
      <c r="L6" s="791"/>
      <c r="M6" s="752" t="s">
        <v>349</v>
      </c>
      <c r="N6" s="791"/>
      <c r="O6" s="791"/>
      <c r="P6" s="794" t="s">
        <v>350</v>
      </c>
    </row>
    <row r="7" spans="1:100" ht="15" customHeight="1">
      <c r="B7" s="783" t="s">
        <v>394</v>
      </c>
      <c r="C7" s="795" t="s">
        <v>395</v>
      </c>
      <c r="D7" s="607"/>
      <c r="E7" s="755">
        <v>25000</v>
      </c>
      <c r="F7" s="607"/>
      <c r="G7" s="796">
        <f>1150.46+2340+21540+2411.42+2111.4</f>
        <v>29553.279999999999</v>
      </c>
      <c r="I7" s="755"/>
      <c r="J7" s="797"/>
      <c r="K7" s="796">
        <f>G7+I7</f>
        <v>29553.279999999999</v>
      </c>
      <c r="L7" s="797"/>
      <c r="M7" s="796">
        <f>E7-K7</f>
        <v>-4553.2799999999988</v>
      </c>
      <c r="N7" s="797"/>
      <c r="O7" s="797"/>
      <c r="P7" s="798"/>
    </row>
    <row r="8" spans="1:100" ht="15" customHeight="1">
      <c r="B8" s="783" t="s">
        <v>396</v>
      </c>
      <c r="C8" s="795" t="s">
        <v>397</v>
      </c>
      <c r="E8" s="768">
        <v>12000</v>
      </c>
      <c r="G8" s="799">
        <f>2134+2134+7947</f>
        <v>12215</v>
      </c>
      <c r="I8" s="755"/>
      <c r="J8" s="797"/>
      <c r="K8" s="796">
        <f>G8+I8</f>
        <v>12215</v>
      </c>
      <c r="L8" s="606"/>
      <c r="M8" s="796">
        <f>E8-K8</f>
        <v>-215</v>
      </c>
      <c r="N8" s="606"/>
      <c r="O8" s="800"/>
      <c r="P8" s="801"/>
    </row>
    <row r="9" spans="1:100" ht="15" customHeight="1">
      <c r="B9" s="783" t="s">
        <v>398</v>
      </c>
      <c r="C9" s="795" t="s">
        <v>399</v>
      </c>
      <c r="D9" s="607"/>
      <c r="E9" s="755">
        <v>25000</v>
      </c>
      <c r="F9" s="607"/>
      <c r="G9" s="796">
        <f>5000+3037.5+487.5+666.27+228.29+3800+139.28+1095+3200+4800+600+2500+2500+1500+1500+8345</f>
        <v>39398.840000000004</v>
      </c>
      <c r="I9" s="755"/>
      <c r="J9" s="797"/>
      <c r="K9" s="796">
        <f>G9+I9</f>
        <v>39398.840000000004</v>
      </c>
      <c r="L9" s="606"/>
      <c r="M9" s="796">
        <f>E9-K9</f>
        <v>-14398.840000000004</v>
      </c>
      <c r="N9" s="606"/>
      <c r="O9" s="802"/>
      <c r="P9" s="783"/>
    </row>
    <row r="10" spans="1:100" ht="15" customHeight="1">
      <c r="B10" s="783"/>
      <c r="C10" s="795"/>
      <c r="E10" s="799">
        <v>0</v>
      </c>
      <c r="G10" s="799"/>
      <c r="I10" s="755"/>
      <c r="J10" s="797"/>
      <c r="K10" s="796">
        <f>G10+I10</f>
        <v>0</v>
      </c>
      <c r="L10" s="606"/>
      <c r="M10" s="796">
        <f>E10-K10</f>
        <v>0</v>
      </c>
      <c r="N10" s="606"/>
      <c r="O10" s="802"/>
      <c r="P10" s="783"/>
    </row>
    <row r="11" spans="1:100" ht="15" customHeight="1">
      <c r="D11" s="607"/>
      <c r="E11" s="789"/>
      <c r="F11" s="607"/>
      <c r="G11" s="803"/>
    </row>
    <row r="12" spans="1:100" s="638" customFormat="1" ht="15" customHeight="1">
      <c r="A12" s="636"/>
      <c r="B12" s="636"/>
      <c r="C12" s="784" t="s">
        <v>400</v>
      </c>
      <c r="D12" s="637"/>
      <c r="E12" s="785">
        <f>SUM(E7:E10)</f>
        <v>62000</v>
      </c>
      <c r="F12" s="637"/>
      <c r="G12" s="785">
        <f>SUM(G7:G10)</f>
        <v>81167.12</v>
      </c>
      <c r="I12" s="785">
        <f>SUM(I7:I11)</f>
        <v>0</v>
      </c>
      <c r="J12" s="637"/>
      <c r="K12" s="785">
        <f>SUM(K7:K11)</f>
        <v>81167.12</v>
      </c>
      <c r="L12" s="786"/>
      <c r="M12" s="785">
        <f>SUM(M7:M10)</f>
        <v>-19167.120000000003</v>
      </c>
      <c r="N12" s="786"/>
      <c r="O12" s="786"/>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c r="BK12" s="637"/>
      <c r="BL12" s="637"/>
      <c r="BM12" s="637"/>
      <c r="BN12" s="637"/>
      <c r="BO12" s="637"/>
      <c r="BP12" s="637"/>
      <c r="BQ12" s="637"/>
      <c r="BR12" s="637"/>
      <c r="BS12" s="637"/>
      <c r="BT12" s="637"/>
      <c r="BU12" s="637"/>
      <c r="BV12" s="637"/>
      <c r="BW12" s="637"/>
      <c r="BX12" s="637"/>
      <c r="BY12" s="637"/>
      <c r="BZ12" s="637"/>
      <c r="CA12" s="637"/>
      <c r="CB12" s="637"/>
      <c r="CC12" s="637"/>
      <c r="CD12" s="637"/>
      <c r="CE12" s="637"/>
      <c r="CF12" s="637"/>
      <c r="CG12" s="637"/>
      <c r="CH12" s="637"/>
      <c r="CI12" s="637"/>
      <c r="CJ12" s="637"/>
      <c r="CK12" s="637"/>
      <c r="CL12" s="637"/>
      <c r="CM12" s="637"/>
      <c r="CN12" s="637"/>
      <c r="CO12" s="637"/>
      <c r="CP12" s="637"/>
      <c r="CQ12" s="637"/>
      <c r="CR12" s="637"/>
      <c r="CS12" s="637"/>
      <c r="CT12" s="637"/>
      <c r="CU12" s="637"/>
      <c r="CV12" s="637"/>
    </row>
    <row r="13" spans="1:100" s="638" customFormat="1" ht="15" customHeight="1">
      <c r="A13" s="636"/>
      <c r="B13" s="636"/>
      <c r="D13" s="637"/>
      <c r="E13" s="662"/>
      <c r="F13" s="637"/>
      <c r="G13" s="804"/>
      <c r="I13" s="662"/>
      <c r="J13" s="637"/>
      <c r="K13" s="662"/>
      <c r="L13" s="786"/>
      <c r="M13" s="662"/>
      <c r="N13" s="786"/>
      <c r="O13" s="786"/>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7"/>
      <c r="BL13" s="637"/>
      <c r="BM13" s="637"/>
      <c r="BN13" s="637"/>
      <c r="BO13" s="637"/>
      <c r="BP13" s="637"/>
      <c r="BQ13" s="637"/>
      <c r="BR13" s="637"/>
      <c r="BS13" s="637"/>
      <c r="BT13" s="637"/>
      <c r="BU13" s="637"/>
      <c r="BV13" s="637"/>
      <c r="BW13" s="637"/>
      <c r="BX13" s="637"/>
      <c r="BY13" s="637"/>
      <c r="BZ13" s="637"/>
      <c r="CA13" s="637"/>
      <c r="CB13" s="637"/>
      <c r="CC13" s="637"/>
      <c r="CD13" s="637"/>
      <c r="CE13" s="637"/>
      <c r="CF13" s="637"/>
      <c r="CG13" s="637"/>
      <c r="CH13" s="637"/>
      <c r="CI13" s="637"/>
      <c r="CJ13" s="637"/>
      <c r="CK13" s="637"/>
      <c r="CL13" s="637"/>
      <c r="CM13" s="637"/>
      <c r="CN13" s="637"/>
      <c r="CO13" s="637"/>
      <c r="CP13" s="637"/>
      <c r="CQ13" s="637"/>
      <c r="CR13" s="637"/>
      <c r="CS13" s="637"/>
      <c r="CT13" s="637"/>
      <c r="CU13" s="637"/>
      <c r="CV13" s="637"/>
    </row>
    <row r="14" spans="1:100">
      <c r="G14" s="805">
        <v>81167.12</v>
      </c>
    </row>
    <row r="15" spans="1:100" hidden="1"/>
    <row r="16" spans="1:100" hidden="1"/>
    <row r="17" spans="7:16" hidden="1"/>
    <row r="18" spans="7:16" hidden="1"/>
    <row r="19" spans="7:16" hidden="1"/>
    <row r="20" spans="7:16" hidden="1"/>
    <row r="21" spans="7:16" hidden="1"/>
    <row r="22" spans="7:16" hidden="1"/>
    <row r="23" spans="7:16" hidden="1"/>
    <row r="24" spans="7:16" hidden="1"/>
    <row r="25" spans="7:16">
      <c r="G25" s="806">
        <f>G12-G14</f>
        <v>0</v>
      </c>
    </row>
    <row r="28" spans="7:16" ht="17.399999999999999">
      <c r="P28" s="788" t="s">
        <v>401</v>
      </c>
    </row>
    <row r="29" spans="7:16" ht="17.399999999999999">
      <c r="P29" s="807"/>
    </row>
    <row r="30" spans="7:16">
      <c r="G30" s="805">
        <v>0</v>
      </c>
    </row>
  </sheetData>
  <pageMargins left="1" right="1" top="1" bottom="1" header="0.5" footer="0.5"/>
  <pageSetup scale="6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B61D4-071A-4EA3-9C49-7B50FA832ABC}">
  <sheetPr>
    <pageSetUpPr fitToPage="1"/>
  </sheetPr>
  <dimension ref="A1:BT35"/>
  <sheetViews>
    <sheetView view="pageBreakPreview" zoomScale="110" zoomScaleNormal="110" zoomScaleSheetLayoutView="110" workbookViewId="0">
      <pane xSplit="4" ySplit="7" topLeftCell="E8" activePane="bottomRight" state="frozen"/>
      <selection activeCell="C26" sqref="C26"/>
      <selection pane="topRight" activeCell="C26" sqref="C26"/>
      <selection pane="bottomLeft" activeCell="C26" sqref="C26"/>
      <selection pane="bottomRight" activeCell="C15" sqref="C15"/>
    </sheetView>
  </sheetViews>
  <sheetFormatPr defaultColWidth="9.109375" defaultRowHeight="13.2"/>
  <cols>
    <col min="1" max="1" width="1" style="604" customWidth="1"/>
    <col min="2" max="2" width="12.109375" style="604" customWidth="1"/>
    <col min="3" max="3" width="51.5546875" style="606" customWidth="1"/>
    <col min="4" max="4" width="9.5546875" style="606" customWidth="1"/>
    <col min="5" max="5" width="15.5546875" style="606" customWidth="1"/>
    <col min="6" max="6" width="1.88671875" style="606" customWidth="1"/>
    <col min="7" max="7" width="14.109375" style="606" customWidth="1"/>
    <col min="8" max="8" width="2" style="607" customWidth="1"/>
    <col min="9" max="9" width="15" style="606" customWidth="1"/>
    <col min="10" max="10" width="1.6640625" style="606" customWidth="1"/>
    <col min="11" max="11" width="13.109375" style="606" customWidth="1"/>
    <col min="12" max="12" width="2" style="606" customWidth="1"/>
    <col min="13" max="13" width="13.109375" style="606" customWidth="1"/>
    <col min="14" max="14" width="1.6640625" style="606" customWidth="1"/>
    <col min="15" max="15" width="41.88671875" style="606" customWidth="1"/>
    <col min="16" max="72" width="9.109375" style="607"/>
    <col min="73" max="256" width="9.109375" style="606"/>
    <col min="257" max="257" width="1" style="606" customWidth="1"/>
    <col min="258" max="258" width="12.109375" style="606" customWidth="1"/>
    <col min="259" max="259" width="51.5546875" style="606" customWidth="1"/>
    <col min="260" max="260" width="9.5546875" style="606" customWidth="1"/>
    <col min="261" max="261" width="15.5546875" style="606" customWidth="1"/>
    <col min="262" max="262" width="1.88671875" style="606" customWidth="1"/>
    <col min="263" max="263" width="14.109375" style="606" customWidth="1"/>
    <col min="264" max="264" width="2" style="606" customWidth="1"/>
    <col min="265" max="265" width="15" style="606" customWidth="1"/>
    <col min="266" max="266" width="1.6640625" style="606" customWidth="1"/>
    <col min="267" max="267" width="13.109375" style="606" customWidth="1"/>
    <col min="268" max="268" width="2" style="606" customWidth="1"/>
    <col min="269" max="269" width="13.109375" style="606" customWidth="1"/>
    <col min="270" max="270" width="1.6640625" style="606" customWidth="1"/>
    <col min="271" max="271" width="41.88671875" style="606" customWidth="1"/>
    <col min="272" max="512" width="9.109375" style="606"/>
    <col min="513" max="513" width="1" style="606" customWidth="1"/>
    <col min="514" max="514" width="12.109375" style="606" customWidth="1"/>
    <col min="515" max="515" width="51.5546875" style="606" customWidth="1"/>
    <col min="516" max="516" width="9.5546875" style="606" customWidth="1"/>
    <col min="517" max="517" width="15.5546875" style="606" customWidth="1"/>
    <col min="518" max="518" width="1.88671875" style="606" customWidth="1"/>
    <col min="519" max="519" width="14.109375" style="606" customWidth="1"/>
    <col min="520" max="520" width="2" style="606" customWidth="1"/>
    <col min="521" max="521" width="15" style="606" customWidth="1"/>
    <col min="522" max="522" width="1.6640625" style="606" customWidth="1"/>
    <col min="523" max="523" width="13.109375" style="606" customWidth="1"/>
    <col min="524" max="524" width="2" style="606" customWidth="1"/>
    <col min="525" max="525" width="13.109375" style="606" customWidth="1"/>
    <col min="526" max="526" width="1.6640625" style="606" customWidth="1"/>
    <col min="527" max="527" width="41.88671875" style="606" customWidth="1"/>
    <col min="528" max="768" width="9.109375" style="606"/>
    <col min="769" max="769" width="1" style="606" customWidth="1"/>
    <col min="770" max="770" width="12.109375" style="606" customWidth="1"/>
    <col min="771" max="771" width="51.5546875" style="606" customWidth="1"/>
    <col min="772" max="772" width="9.5546875" style="606" customWidth="1"/>
    <col min="773" max="773" width="15.5546875" style="606" customWidth="1"/>
    <col min="774" max="774" width="1.88671875" style="606" customWidth="1"/>
    <col min="775" max="775" width="14.109375" style="606" customWidth="1"/>
    <col min="776" max="776" width="2" style="606" customWidth="1"/>
    <col min="777" max="777" width="15" style="606" customWidth="1"/>
    <col min="778" max="778" width="1.6640625" style="606" customWidth="1"/>
    <col min="779" max="779" width="13.109375" style="606" customWidth="1"/>
    <col min="780" max="780" width="2" style="606" customWidth="1"/>
    <col min="781" max="781" width="13.109375" style="606" customWidth="1"/>
    <col min="782" max="782" width="1.6640625" style="606" customWidth="1"/>
    <col min="783" max="783" width="41.88671875" style="606" customWidth="1"/>
    <col min="784" max="1024" width="9.109375" style="606"/>
    <col min="1025" max="1025" width="1" style="606" customWidth="1"/>
    <col min="1026" max="1026" width="12.109375" style="606" customWidth="1"/>
    <col min="1027" max="1027" width="51.5546875" style="606" customWidth="1"/>
    <col min="1028" max="1028" width="9.5546875" style="606" customWidth="1"/>
    <col min="1029" max="1029" width="15.5546875" style="606" customWidth="1"/>
    <col min="1030" max="1030" width="1.88671875" style="606" customWidth="1"/>
    <col min="1031" max="1031" width="14.109375" style="606" customWidth="1"/>
    <col min="1032" max="1032" width="2" style="606" customWidth="1"/>
    <col min="1033" max="1033" width="15" style="606" customWidth="1"/>
    <col min="1034" max="1034" width="1.6640625" style="606" customWidth="1"/>
    <col min="1035" max="1035" width="13.109375" style="606" customWidth="1"/>
    <col min="1036" max="1036" width="2" style="606" customWidth="1"/>
    <col min="1037" max="1037" width="13.109375" style="606" customWidth="1"/>
    <col min="1038" max="1038" width="1.6640625" style="606" customWidth="1"/>
    <col min="1039" max="1039" width="41.88671875" style="606" customWidth="1"/>
    <col min="1040" max="1280" width="9.109375" style="606"/>
    <col min="1281" max="1281" width="1" style="606" customWidth="1"/>
    <col min="1282" max="1282" width="12.109375" style="606" customWidth="1"/>
    <col min="1283" max="1283" width="51.5546875" style="606" customWidth="1"/>
    <col min="1284" max="1284" width="9.5546875" style="606" customWidth="1"/>
    <col min="1285" max="1285" width="15.5546875" style="606" customWidth="1"/>
    <col min="1286" max="1286" width="1.88671875" style="606" customWidth="1"/>
    <col min="1287" max="1287" width="14.109375" style="606" customWidth="1"/>
    <col min="1288" max="1288" width="2" style="606" customWidth="1"/>
    <col min="1289" max="1289" width="15" style="606" customWidth="1"/>
    <col min="1290" max="1290" width="1.6640625" style="606" customWidth="1"/>
    <col min="1291" max="1291" width="13.109375" style="606" customWidth="1"/>
    <col min="1292" max="1292" width="2" style="606" customWidth="1"/>
    <col min="1293" max="1293" width="13.109375" style="606" customWidth="1"/>
    <col min="1294" max="1294" width="1.6640625" style="606" customWidth="1"/>
    <col min="1295" max="1295" width="41.88671875" style="606" customWidth="1"/>
    <col min="1296" max="1536" width="9.109375" style="606"/>
    <col min="1537" max="1537" width="1" style="606" customWidth="1"/>
    <col min="1538" max="1538" width="12.109375" style="606" customWidth="1"/>
    <col min="1539" max="1539" width="51.5546875" style="606" customWidth="1"/>
    <col min="1540" max="1540" width="9.5546875" style="606" customWidth="1"/>
    <col min="1541" max="1541" width="15.5546875" style="606" customWidth="1"/>
    <col min="1542" max="1542" width="1.88671875" style="606" customWidth="1"/>
    <col min="1543" max="1543" width="14.109375" style="606" customWidth="1"/>
    <col min="1544" max="1544" width="2" style="606" customWidth="1"/>
    <col min="1545" max="1545" width="15" style="606" customWidth="1"/>
    <col min="1546" max="1546" width="1.6640625" style="606" customWidth="1"/>
    <col min="1547" max="1547" width="13.109375" style="606" customWidth="1"/>
    <col min="1548" max="1548" width="2" style="606" customWidth="1"/>
    <col min="1549" max="1549" width="13.109375" style="606" customWidth="1"/>
    <col min="1550" max="1550" width="1.6640625" style="606" customWidth="1"/>
    <col min="1551" max="1551" width="41.88671875" style="606" customWidth="1"/>
    <col min="1552" max="1792" width="9.109375" style="606"/>
    <col min="1793" max="1793" width="1" style="606" customWidth="1"/>
    <col min="1794" max="1794" width="12.109375" style="606" customWidth="1"/>
    <col min="1795" max="1795" width="51.5546875" style="606" customWidth="1"/>
    <col min="1796" max="1796" width="9.5546875" style="606" customWidth="1"/>
    <col min="1797" max="1797" width="15.5546875" style="606" customWidth="1"/>
    <col min="1798" max="1798" width="1.88671875" style="606" customWidth="1"/>
    <col min="1799" max="1799" width="14.109375" style="606" customWidth="1"/>
    <col min="1800" max="1800" width="2" style="606" customWidth="1"/>
    <col min="1801" max="1801" width="15" style="606" customWidth="1"/>
    <col min="1802" max="1802" width="1.6640625" style="606" customWidth="1"/>
    <col min="1803" max="1803" width="13.109375" style="606" customWidth="1"/>
    <col min="1804" max="1804" width="2" style="606" customWidth="1"/>
    <col min="1805" max="1805" width="13.109375" style="606" customWidth="1"/>
    <col min="1806" max="1806" width="1.6640625" style="606" customWidth="1"/>
    <col min="1807" max="1807" width="41.88671875" style="606" customWidth="1"/>
    <col min="1808" max="2048" width="9.109375" style="606"/>
    <col min="2049" max="2049" width="1" style="606" customWidth="1"/>
    <col min="2050" max="2050" width="12.109375" style="606" customWidth="1"/>
    <col min="2051" max="2051" width="51.5546875" style="606" customWidth="1"/>
    <col min="2052" max="2052" width="9.5546875" style="606" customWidth="1"/>
    <col min="2053" max="2053" width="15.5546875" style="606" customWidth="1"/>
    <col min="2054" max="2054" width="1.88671875" style="606" customWidth="1"/>
    <col min="2055" max="2055" width="14.109375" style="606" customWidth="1"/>
    <col min="2056" max="2056" width="2" style="606" customWidth="1"/>
    <col min="2057" max="2057" width="15" style="606" customWidth="1"/>
    <col min="2058" max="2058" width="1.6640625" style="606" customWidth="1"/>
    <col min="2059" max="2059" width="13.109375" style="606" customWidth="1"/>
    <col min="2060" max="2060" width="2" style="606" customWidth="1"/>
    <col min="2061" max="2061" width="13.109375" style="606" customWidth="1"/>
    <col min="2062" max="2062" width="1.6640625" style="606" customWidth="1"/>
    <col min="2063" max="2063" width="41.88671875" style="606" customWidth="1"/>
    <col min="2064" max="2304" width="9.109375" style="606"/>
    <col min="2305" max="2305" width="1" style="606" customWidth="1"/>
    <col min="2306" max="2306" width="12.109375" style="606" customWidth="1"/>
    <col min="2307" max="2307" width="51.5546875" style="606" customWidth="1"/>
    <col min="2308" max="2308" width="9.5546875" style="606" customWidth="1"/>
    <col min="2309" max="2309" width="15.5546875" style="606" customWidth="1"/>
    <col min="2310" max="2310" width="1.88671875" style="606" customWidth="1"/>
    <col min="2311" max="2311" width="14.109375" style="606" customWidth="1"/>
    <col min="2312" max="2312" width="2" style="606" customWidth="1"/>
    <col min="2313" max="2313" width="15" style="606" customWidth="1"/>
    <col min="2314" max="2314" width="1.6640625" style="606" customWidth="1"/>
    <col min="2315" max="2315" width="13.109375" style="606" customWidth="1"/>
    <col min="2316" max="2316" width="2" style="606" customWidth="1"/>
    <col min="2317" max="2317" width="13.109375" style="606" customWidth="1"/>
    <col min="2318" max="2318" width="1.6640625" style="606" customWidth="1"/>
    <col min="2319" max="2319" width="41.88671875" style="606" customWidth="1"/>
    <col min="2320" max="2560" width="9.109375" style="606"/>
    <col min="2561" max="2561" width="1" style="606" customWidth="1"/>
    <col min="2562" max="2562" width="12.109375" style="606" customWidth="1"/>
    <col min="2563" max="2563" width="51.5546875" style="606" customWidth="1"/>
    <col min="2564" max="2564" width="9.5546875" style="606" customWidth="1"/>
    <col min="2565" max="2565" width="15.5546875" style="606" customWidth="1"/>
    <col min="2566" max="2566" width="1.88671875" style="606" customWidth="1"/>
    <col min="2567" max="2567" width="14.109375" style="606" customWidth="1"/>
    <col min="2568" max="2568" width="2" style="606" customWidth="1"/>
    <col min="2569" max="2569" width="15" style="606" customWidth="1"/>
    <col min="2570" max="2570" width="1.6640625" style="606" customWidth="1"/>
    <col min="2571" max="2571" width="13.109375" style="606" customWidth="1"/>
    <col min="2572" max="2572" width="2" style="606" customWidth="1"/>
    <col min="2573" max="2573" width="13.109375" style="606" customWidth="1"/>
    <col min="2574" max="2574" width="1.6640625" style="606" customWidth="1"/>
    <col min="2575" max="2575" width="41.88671875" style="606" customWidth="1"/>
    <col min="2576" max="2816" width="9.109375" style="606"/>
    <col min="2817" max="2817" width="1" style="606" customWidth="1"/>
    <col min="2818" max="2818" width="12.109375" style="606" customWidth="1"/>
    <col min="2819" max="2819" width="51.5546875" style="606" customWidth="1"/>
    <col min="2820" max="2820" width="9.5546875" style="606" customWidth="1"/>
    <col min="2821" max="2821" width="15.5546875" style="606" customWidth="1"/>
    <col min="2822" max="2822" width="1.88671875" style="606" customWidth="1"/>
    <col min="2823" max="2823" width="14.109375" style="606" customWidth="1"/>
    <col min="2824" max="2824" width="2" style="606" customWidth="1"/>
    <col min="2825" max="2825" width="15" style="606" customWidth="1"/>
    <col min="2826" max="2826" width="1.6640625" style="606" customWidth="1"/>
    <col min="2827" max="2827" width="13.109375" style="606" customWidth="1"/>
    <col min="2828" max="2828" width="2" style="606" customWidth="1"/>
    <col min="2829" max="2829" width="13.109375" style="606" customWidth="1"/>
    <col min="2830" max="2830" width="1.6640625" style="606" customWidth="1"/>
    <col min="2831" max="2831" width="41.88671875" style="606" customWidth="1"/>
    <col min="2832" max="3072" width="9.109375" style="606"/>
    <col min="3073" max="3073" width="1" style="606" customWidth="1"/>
    <col min="3074" max="3074" width="12.109375" style="606" customWidth="1"/>
    <col min="3075" max="3075" width="51.5546875" style="606" customWidth="1"/>
    <col min="3076" max="3076" width="9.5546875" style="606" customWidth="1"/>
    <col min="3077" max="3077" width="15.5546875" style="606" customWidth="1"/>
    <col min="3078" max="3078" width="1.88671875" style="606" customWidth="1"/>
    <col min="3079" max="3079" width="14.109375" style="606" customWidth="1"/>
    <col min="3080" max="3080" width="2" style="606" customWidth="1"/>
    <col min="3081" max="3081" width="15" style="606" customWidth="1"/>
    <col min="3082" max="3082" width="1.6640625" style="606" customWidth="1"/>
    <col min="3083" max="3083" width="13.109375" style="606" customWidth="1"/>
    <col min="3084" max="3084" width="2" style="606" customWidth="1"/>
    <col min="3085" max="3085" width="13.109375" style="606" customWidth="1"/>
    <col min="3086" max="3086" width="1.6640625" style="606" customWidth="1"/>
    <col min="3087" max="3087" width="41.88671875" style="606" customWidth="1"/>
    <col min="3088" max="3328" width="9.109375" style="606"/>
    <col min="3329" max="3329" width="1" style="606" customWidth="1"/>
    <col min="3330" max="3330" width="12.109375" style="606" customWidth="1"/>
    <col min="3331" max="3331" width="51.5546875" style="606" customWidth="1"/>
    <col min="3332" max="3332" width="9.5546875" style="606" customWidth="1"/>
    <col min="3333" max="3333" width="15.5546875" style="606" customWidth="1"/>
    <col min="3334" max="3334" width="1.88671875" style="606" customWidth="1"/>
    <col min="3335" max="3335" width="14.109375" style="606" customWidth="1"/>
    <col min="3336" max="3336" width="2" style="606" customWidth="1"/>
    <col min="3337" max="3337" width="15" style="606" customWidth="1"/>
    <col min="3338" max="3338" width="1.6640625" style="606" customWidth="1"/>
    <col min="3339" max="3339" width="13.109375" style="606" customWidth="1"/>
    <col min="3340" max="3340" width="2" style="606" customWidth="1"/>
    <col min="3341" max="3341" width="13.109375" style="606" customWidth="1"/>
    <col min="3342" max="3342" width="1.6640625" style="606" customWidth="1"/>
    <col min="3343" max="3343" width="41.88671875" style="606" customWidth="1"/>
    <col min="3344" max="3584" width="9.109375" style="606"/>
    <col min="3585" max="3585" width="1" style="606" customWidth="1"/>
    <col min="3586" max="3586" width="12.109375" style="606" customWidth="1"/>
    <col min="3587" max="3587" width="51.5546875" style="606" customWidth="1"/>
    <col min="3588" max="3588" width="9.5546875" style="606" customWidth="1"/>
    <col min="3589" max="3589" width="15.5546875" style="606" customWidth="1"/>
    <col min="3590" max="3590" width="1.88671875" style="606" customWidth="1"/>
    <col min="3591" max="3591" width="14.109375" style="606" customWidth="1"/>
    <col min="3592" max="3592" width="2" style="606" customWidth="1"/>
    <col min="3593" max="3593" width="15" style="606" customWidth="1"/>
    <col min="3594" max="3594" width="1.6640625" style="606" customWidth="1"/>
    <col min="3595" max="3595" width="13.109375" style="606" customWidth="1"/>
    <col min="3596" max="3596" width="2" style="606" customWidth="1"/>
    <col min="3597" max="3597" width="13.109375" style="606" customWidth="1"/>
    <col min="3598" max="3598" width="1.6640625" style="606" customWidth="1"/>
    <col min="3599" max="3599" width="41.88671875" style="606" customWidth="1"/>
    <col min="3600" max="3840" width="9.109375" style="606"/>
    <col min="3841" max="3841" width="1" style="606" customWidth="1"/>
    <col min="3842" max="3842" width="12.109375" style="606" customWidth="1"/>
    <col min="3843" max="3843" width="51.5546875" style="606" customWidth="1"/>
    <col min="3844" max="3844" width="9.5546875" style="606" customWidth="1"/>
    <col min="3845" max="3845" width="15.5546875" style="606" customWidth="1"/>
    <col min="3846" max="3846" width="1.88671875" style="606" customWidth="1"/>
    <col min="3847" max="3847" width="14.109375" style="606" customWidth="1"/>
    <col min="3848" max="3848" width="2" style="606" customWidth="1"/>
    <col min="3849" max="3849" width="15" style="606" customWidth="1"/>
    <col min="3850" max="3850" width="1.6640625" style="606" customWidth="1"/>
    <col min="3851" max="3851" width="13.109375" style="606" customWidth="1"/>
    <col min="3852" max="3852" width="2" style="606" customWidth="1"/>
    <col min="3853" max="3853" width="13.109375" style="606" customWidth="1"/>
    <col min="3854" max="3854" width="1.6640625" style="606" customWidth="1"/>
    <col min="3855" max="3855" width="41.88671875" style="606" customWidth="1"/>
    <col min="3856" max="4096" width="9.109375" style="606"/>
    <col min="4097" max="4097" width="1" style="606" customWidth="1"/>
    <col min="4098" max="4098" width="12.109375" style="606" customWidth="1"/>
    <col min="4099" max="4099" width="51.5546875" style="606" customWidth="1"/>
    <col min="4100" max="4100" width="9.5546875" style="606" customWidth="1"/>
    <col min="4101" max="4101" width="15.5546875" style="606" customWidth="1"/>
    <col min="4102" max="4102" width="1.88671875" style="606" customWidth="1"/>
    <col min="4103" max="4103" width="14.109375" style="606" customWidth="1"/>
    <col min="4104" max="4104" width="2" style="606" customWidth="1"/>
    <col min="4105" max="4105" width="15" style="606" customWidth="1"/>
    <col min="4106" max="4106" width="1.6640625" style="606" customWidth="1"/>
    <col min="4107" max="4107" width="13.109375" style="606" customWidth="1"/>
    <col min="4108" max="4108" width="2" style="606" customWidth="1"/>
    <col min="4109" max="4109" width="13.109375" style="606" customWidth="1"/>
    <col min="4110" max="4110" width="1.6640625" style="606" customWidth="1"/>
    <col min="4111" max="4111" width="41.88671875" style="606" customWidth="1"/>
    <col min="4112" max="4352" width="9.109375" style="606"/>
    <col min="4353" max="4353" width="1" style="606" customWidth="1"/>
    <col min="4354" max="4354" width="12.109375" style="606" customWidth="1"/>
    <col min="4355" max="4355" width="51.5546875" style="606" customWidth="1"/>
    <col min="4356" max="4356" width="9.5546875" style="606" customWidth="1"/>
    <col min="4357" max="4357" width="15.5546875" style="606" customWidth="1"/>
    <col min="4358" max="4358" width="1.88671875" style="606" customWidth="1"/>
    <col min="4359" max="4359" width="14.109375" style="606" customWidth="1"/>
    <col min="4360" max="4360" width="2" style="606" customWidth="1"/>
    <col min="4361" max="4361" width="15" style="606" customWidth="1"/>
    <col min="4362" max="4362" width="1.6640625" style="606" customWidth="1"/>
    <col min="4363" max="4363" width="13.109375" style="606" customWidth="1"/>
    <col min="4364" max="4364" width="2" style="606" customWidth="1"/>
    <col min="4365" max="4365" width="13.109375" style="606" customWidth="1"/>
    <col min="4366" max="4366" width="1.6640625" style="606" customWidth="1"/>
    <col min="4367" max="4367" width="41.88671875" style="606" customWidth="1"/>
    <col min="4368" max="4608" width="9.109375" style="606"/>
    <col min="4609" max="4609" width="1" style="606" customWidth="1"/>
    <col min="4610" max="4610" width="12.109375" style="606" customWidth="1"/>
    <col min="4611" max="4611" width="51.5546875" style="606" customWidth="1"/>
    <col min="4612" max="4612" width="9.5546875" style="606" customWidth="1"/>
    <col min="4613" max="4613" width="15.5546875" style="606" customWidth="1"/>
    <col min="4614" max="4614" width="1.88671875" style="606" customWidth="1"/>
    <col min="4615" max="4615" width="14.109375" style="606" customWidth="1"/>
    <col min="4616" max="4616" width="2" style="606" customWidth="1"/>
    <col min="4617" max="4617" width="15" style="606" customWidth="1"/>
    <col min="4618" max="4618" width="1.6640625" style="606" customWidth="1"/>
    <col min="4619" max="4619" width="13.109375" style="606" customWidth="1"/>
    <col min="4620" max="4620" width="2" style="606" customWidth="1"/>
    <col min="4621" max="4621" width="13.109375" style="606" customWidth="1"/>
    <col min="4622" max="4622" width="1.6640625" style="606" customWidth="1"/>
    <col min="4623" max="4623" width="41.88671875" style="606" customWidth="1"/>
    <col min="4624" max="4864" width="9.109375" style="606"/>
    <col min="4865" max="4865" width="1" style="606" customWidth="1"/>
    <col min="4866" max="4866" width="12.109375" style="606" customWidth="1"/>
    <col min="4867" max="4867" width="51.5546875" style="606" customWidth="1"/>
    <col min="4868" max="4868" width="9.5546875" style="606" customWidth="1"/>
    <col min="4869" max="4869" width="15.5546875" style="606" customWidth="1"/>
    <col min="4870" max="4870" width="1.88671875" style="606" customWidth="1"/>
    <col min="4871" max="4871" width="14.109375" style="606" customWidth="1"/>
    <col min="4872" max="4872" width="2" style="606" customWidth="1"/>
    <col min="4873" max="4873" width="15" style="606" customWidth="1"/>
    <col min="4874" max="4874" width="1.6640625" style="606" customWidth="1"/>
    <col min="4875" max="4875" width="13.109375" style="606" customWidth="1"/>
    <col min="4876" max="4876" width="2" style="606" customWidth="1"/>
    <col min="4877" max="4877" width="13.109375" style="606" customWidth="1"/>
    <col min="4878" max="4878" width="1.6640625" style="606" customWidth="1"/>
    <col min="4879" max="4879" width="41.88671875" style="606" customWidth="1"/>
    <col min="4880" max="5120" width="9.109375" style="606"/>
    <col min="5121" max="5121" width="1" style="606" customWidth="1"/>
    <col min="5122" max="5122" width="12.109375" style="606" customWidth="1"/>
    <col min="5123" max="5123" width="51.5546875" style="606" customWidth="1"/>
    <col min="5124" max="5124" width="9.5546875" style="606" customWidth="1"/>
    <col min="5125" max="5125" width="15.5546875" style="606" customWidth="1"/>
    <col min="5126" max="5126" width="1.88671875" style="606" customWidth="1"/>
    <col min="5127" max="5127" width="14.109375" style="606" customWidth="1"/>
    <col min="5128" max="5128" width="2" style="606" customWidth="1"/>
    <col min="5129" max="5129" width="15" style="606" customWidth="1"/>
    <col min="5130" max="5130" width="1.6640625" style="606" customWidth="1"/>
    <col min="5131" max="5131" width="13.109375" style="606" customWidth="1"/>
    <col min="5132" max="5132" width="2" style="606" customWidth="1"/>
    <col min="5133" max="5133" width="13.109375" style="606" customWidth="1"/>
    <col min="5134" max="5134" width="1.6640625" style="606" customWidth="1"/>
    <col min="5135" max="5135" width="41.88671875" style="606" customWidth="1"/>
    <col min="5136" max="5376" width="9.109375" style="606"/>
    <col min="5377" max="5377" width="1" style="606" customWidth="1"/>
    <col min="5378" max="5378" width="12.109375" style="606" customWidth="1"/>
    <col min="5379" max="5379" width="51.5546875" style="606" customWidth="1"/>
    <col min="5380" max="5380" width="9.5546875" style="606" customWidth="1"/>
    <col min="5381" max="5381" width="15.5546875" style="606" customWidth="1"/>
    <col min="5382" max="5382" width="1.88671875" style="606" customWidth="1"/>
    <col min="5383" max="5383" width="14.109375" style="606" customWidth="1"/>
    <col min="5384" max="5384" width="2" style="606" customWidth="1"/>
    <col min="5385" max="5385" width="15" style="606" customWidth="1"/>
    <col min="5386" max="5386" width="1.6640625" style="606" customWidth="1"/>
    <col min="5387" max="5387" width="13.109375" style="606" customWidth="1"/>
    <col min="5388" max="5388" width="2" style="606" customWidth="1"/>
    <col min="5389" max="5389" width="13.109375" style="606" customWidth="1"/>
    <col min="5390" max="5390" width="1.6640625" style="606" customWidth="1"/>
    <col min="5391" max="5391" width="41.88671875" style="606" customWidth="1"/>
    <col min="5392" max="5632" width="9.109375" style="606"/>
    <col min="5633" max="5633" width="1" style="606" customWidth="1"/>
    <col min="5634" max="5634" width="12.109375" style="606" customWidth="1"/>
    <col min="5635" max="5635" width="51.5546875" style="606" customWidth="1"/>
    <col min="5636" max="5636" width="9.5546875" style="606" customWidth="1"/>
    <col min="5637" max="5637" width="15.5546875" style="606" customWidth="1"/>
    <col min="5638" max="5638" width="1.88671875" style="606" customWidth="1"/>
    <col min="5639" max="5639" width="14.109375" style="606" customWidth="1"/>
    <col min="5640" max="5640" width="2" style="606" customWidth="1"/>
    <col min="5641" max="5641" width="15" style="606" customWidth="1"/>
    <col min="5642" max="5642" width="1.6640625" style="606" customWidth="1"/>
    <col min="5643" max="5643" width="13.109375" style="606" customWidth="1"/>
    <col min="5644" max="5644" width="2" style="606" customWidth="1"/>
    <col min="5645" max="5645" width="13.109375" style="606" customWidth="1"/>
    <col min="5646" max="5646" width="1.6640625" style="606" customWidth="1"/>
    <col min="5647" max="5647" width="41.88671875" style="606" customWidth="1"/>
    <col min="5648" max="5888" width="9.109375" style="606"/>
    <col min="5889" max="5889" width="1" style="606" customWidth="1"/>
    <col min="5890" max="5890" width="12.109375" style="606" customWidth="1"/>
    <col min="5891" max="5891" width="51.5546875" style="606" customWidth="1"/>
    <col min="5892" max="5892" width="9.5546875" style="606" customWidth="1"/>
    <col min="5893" max="5893" width="15.5546875" style="606" customWidth="1"/>
    <col min="5894" max="5894" width="1.88671875" style="606" customWidth="1"/>
    <col min="5895" max="5895" width="14.109375" style="606" customWidth="1"/>
    <col min="5896" max="5896" width="2" style="606" customWidth="1"/>
    <col min="5897" max="5897" width="15" style="606" customWidth="1"/>
    <col min="5898" max="5898" width="1.6640625" style="606" customWidth="1"/>
    <col min="5899" max="5899" width="13.109375" style="606" customWidth="1"/>
    <col min="5900" max="5900" width="2" style="606" customWidth="1"/>
    <col min="5901" max="5901" width="13.109375" style="606" customWidth="1"/>
    <col min="5902" max="5902" width="1.6640625" style="606" customWidth="1"/>
    <col min="5903" max="5903" width="41.88671875" style="606" customWidth="1"/>
    <col min="5904" max="6144" width="9.109375" style="606"/>
    <col min="6145" max="6145" width="1" style="606" customWidth="1"/>
    <col min="6146" max="6146" width="12.109375" style="606" customWidth="1"/>
    <col min="6147" max="6147" width="51.5546875" style="606" customWidth="1"/>
    <col min="6148" max="6148" width="9.5546875" style="606" customWidth="1"/>
    <col min="6149" max="6149" width="15.5546875" style="606" customWidth="1"/>
    <col min="6150" max="6150" width="1.88671875" style="606" customWidth="1"/>
    <col min="6151" max="6151" width="14.109375" style="606" customWidth="1"/>
    <col min="6152" max="6152" width="2" style="606" customWidth="1"/>
    <col min="6153" max="6153" width="15" style="606" customWidth="1"/>
    <col min="6154" max="6154" width="1.6640625" style="606" customWidth="1"/>
    <col min="6155" max="6155" width="13.109375" style="606" customWidth="1"/>
    <col min="6156" max="6156" width="2" style="606" customWidth="1"/>
    <col min="6157" max="6157" width="13.109375" style="606" customWidth="1"/>
    <col min="6158" max="6158" width="1.6640625" style="606" customWidth="1"/>
    <col min="6159" max="6159" width="41.88671875" style="606" customWidth="1"/>
    <col min="6160" max="6400" width="9.109375" style="606"/>
    <col min="6401" max="6401" width="1" style="606" customWidth="1"/>
    <col min="6402" max="6402" width="12.109375" style="606" customWidth="1"/>
    <col min="6403" max="6403" width="51.5546875" style="606" customWidth="1"/>
    <col min="6404" max="6404" width="9.5546875" style="606" customWidth="1"/>
    <col min="6405" max="6405" width="15.5546875" style="606" customWidth="1"/>
    <col min="6406" max="6406" width="1.88671875" style="606" customWidth="1"/>
    <col min="6407" max="6407" width="14.109375" style="606" customWidth="1"/>
    <col min="6408" max="6408" width="2" style="606" customWidth="1"/>
    <col min="6409" max="6409" width="15" style="606" customWidth="1"/>
    <col min="6410" max="6410" width="1.6640625" style="606" customWidth="1"/>
    <col min="6411" max="6411" width="13.109375" style="606" customWidth="1"/>
    <col min="6412" max="6412" width="2" style="606" customWidth="1"/>
    <col min="6413" max="6413" width="13.109375" style="606" customWidth="1"/>
    <col min="6414" max="6414" width="1.6640625" style="606" customWidth="1"/>
    <col min="6415" max="6415" width="41.88671875" style="606" customWidth="1"/>
    <col min="6416" max="6656" width="9.109375" style="606"/>
    <col min="6657" max="6657" width="1" style="606" customWidth="1"/>
    <col min="6658" max="6658" width="12.109375" style="606" customWidth="1"/>
    <col min="6659" max="6659" width="51.5546875" style="606" customWidth="1"/>
    <col min="6660" max="6660" width="9.5546875" style="606" customWidth="1"/>
    <col min="6661" max="6661" width="15.5546875" style="606" customWidth="1"/>
    <col min="6662" max="6662" width="1.88671875" style="606" customWidth="1"/>
    <col min="6663" max="6663" width="14.109375" style="606" customWidth="1"/>
    <col min="6664" max="6664" width="2" style="606" customWidth="1"/>
    <col min="6665" max="6665" width="15" style="606" customWidth="1"/>
    <col min="6666" max="6666" width="1.6640625" style="606" customWidth="1"/>
    <col min="6667" max="6667" width="13.109375" style="606" customWidth="1"/>
    <col min="6668" max="6668" width="2" style="606" customWidth="1"/>
    <col min="6669" max="6669" width="13.109375" style="606" customWidth="1"/>
    <col min="6670" max="6670" width="1.6640625" style="606" customWidth="1"/>
    <col min="6671" max="6671" width="41.88671875" style="606" customWidth="1"/>
    <col min="6672" max="6912" width="9.109375" style="606"/>
    <col min="6913" max="6913" width="1" style="606" customWidth="1"/>
    <col min="6914" max="6914" width="12.109375" style="606" customWidth="1"/>
    <col min="6915" max="6915" width="51.5546875" style="606" customWidth="1"/>
    <col min="6916" max="6916" width="9.5546875" style="606" customWidth="1"/>
    <col min="6917" max="6917" width="15.5546875" style="606" customWidth="1"/>
    <col min="6918" max="6918" width="1.88671875" style="606" customWidth="1"/>
    <col min="6919" max="6919" width="14.109375" style="606" customWidth="1"/>
    <col min="6920" max="6920" width="2" style="606" customWidth="1"/>
    <col min="6921" max="6921" width="15" style="606" customWidth="1"/>
    <col min="6922" max="6922" width="1.6640625" style="606" customWidth="1"/>
    <col min="6923" max="6923" width="13.109375" style="606" customWidth="1"/>
    <col min="6924" max="6924" width="2" style="606" customWidth="1"/>
    <col min="6925" max="6925" width="13.109375" style="606" customWidth="1"/>
    <col min="6926" max="6926" width="1.6640625" style="606" customWidth="1"/>
    <col min="6927" max="6927" width="41.88671875" style="606" customWidth="1"/>
    <col min="6928" max="7168" width="9.109375" style="606"/>
    <col min="7169" max="7169" width="1" style="606" customWidth="1"/>
    <col min="7170" max="7170" width="12.109375" style="606" customWidth="1"/>
    <col min="7171" max="7171" width="51.5546875" style="606" customWidth="1"/>
    <col min="7172" max="7172" width="9.5546875" style="606" customWidth="1"/>
    <col min="7173" max="7173" width="15.5546875" style="606" customWidth="1"/>
    <col min="7174" max="7174" width="1.88671875" style="606" customWidth="1"/>
    <col min="7175" max="7175" width="14.109375" style="606" customWidth="1"/>
    <col min="7176" max="7176" width="2" style="606" customWidth="1"/>
    <col min="7177" max="7177" width="15" style="606" customWidth="1"/>
    <col min="7178" max="7178" width="1.6640625" style="606" customWidth="1"/>
    <col min="7179" max="7179" width="13.109375" style="606" customWidth="1"/>
    <col min="7180" max="7180" width="2" style="606" customWidth="1"/>
    <col min="7181" max="7181" width="13.109375" style="606" customWidth="1"/>
    <col min="7182" max="7182" width="1.6640625" style="606" customWidth="1"/>
    <col min="7183" max="7183" width="41.88671875" style="606" customWidth="1"/>
    <col min="7184" max="7424" width="9.109375" style="606"/>
    <col min="7425" max="7425" width="1" style="606" customWidth="1"/>
    <col min="7426" max="7426" width="12.109375" style="606" customWidth="1"/>
    <col min="7427" max="7427" width="51.5546875" style="606" customWidth="1"/>
    <col min="7428" max="7428" width="9.5546875" style="606" customWidth="1"/>
    <col min="7429" max="7429" width="15.5546875" style="606" customWidth="1"/>
    <col min="7430" max="7430" width="1.88671875" style="606" customWidth="1"/>
    <col min="7431" max="7431" width="14.109375" style="606" customWidth="1"/>
    <col min="7432" max="7432" width="2" style="606" customWidth="1"/>
    <col min="7433" max="7433" width="15" style="606" customWidth="1"/>
    <col min="7434" max="7434" width="1.6640625" style="606" customWidth="1"/>
    <col min="7435" max="7435" width="13.109375" style="606" customWidth="1"/>
    <col min="7436" max="7436" width="2" style="606" customWidth="1"/>
    <col min="7437" max="7437" width="13.109375" style="606" customWidth="1"/>
    <col min="7438" max="7438" width="1.6640625" style="606" customWidth="1"/>
    <col min="7439" max="7439" width="41.88671875" style="606" customWidth="1"/>
    <col min="7440" max="7680" width="9.109375" style="606"/>
    <col min="7681" max="7681" width="1" style="606" customWidth="1"/>
    <col min="7682" max="7682" width="12.109375" style="606" customWidth="1"/>
    <col min="7683" max="7683" width="51.5546875" style="606" customWidth="1"/>
    <col min="7684" max="7684" width="9.5546875" style="606" customWidth="1"/>
    <col min="7685" max="7685" width="15.5546875" style="606" customWidth="1"/>
    <col min="7686" max="7686" width="1.88671875" style="606" customWidth="1"/>
    <col min="7687" max="7687" width="14.109375" style="606" customWidth="1"/>
    <col min="7688" max="7688" width="2" style="606" customWidth="1"/>
    <col min="7689" max="7689" width="15" style="606" customWidth="1"/>
    <col min="7690" max="7690" width="1.6640625" style="606" customWidth="1"/>
    <col min="7691" max="7691" width="13.109375" style="606" customWidth="1"/>
    <col min="7692" max="7692" width="2" style="606" customWidth="1"/>
    <col min="7693" max="7693" width="13.109375" style="606" customWidth="1"/>
    <col min="7694" max="7694" width="1.6640625" style="606" customWidth="1"/>
    <col min="7695" max="7695" width="41.88671875" style="606" customWidth="1"/>
    <col min="7696" max="7936" width="9.109375" style="606"/>
    <col min="7937" max="7937" width="1" style="606" customWidth="1"/>
    <col min="7938" max="7938" width="12.109375" style="606" customWidth="1"/>
    <col min="7939" max="7939" width="51.5546875" style="606" customWidth="1"/>
    <col min="7940" max="7940" width="9.5546875" style="606" customWidth="1"/>
    <col min="7941" max="7941" width="15.5546875" style="606" customWidth="1"/>
    <col min="7942" max="7942" width="1.88671875" style="606" customWidth="1"/>
    <col min="7943" max="7943" width="14.109375" style="606" customWidth="1"/>
    <col min="7944" max="7944" width="2" style="606" customWidth="1"/>
    <col min="7945" max="7945" width="15" style="606" customWidth="1"/>
    <col min="7946" max="7946" width="1.6640625" style="606" customWidth="1"/>
    <col min="7947" max="7947" width="13.109375" style="606" customWidth="1"/>
    <col min="7948" max="7948" width="2" style="606" customWidth="1"/>
    <col min="7949" max="7949" width="13.109375" style="606" customWidth="1"/>
    <col min="7950" max="7950" width="1.6640625" style="606" customWidth="1"/>
    <col min="7951" max="7951" width="41.88671875" style="606" customWidth="1"/>
    <col min="7952" max="8192" width="9.109375" style="606"/>
    <col min="8193" max="8193" width="1" style="606" customWidth="1"/>
    <col min="8194" max="8194" width="12.109375" style="606" customWidth="1"/>
    <col min="8195" max="8195" width="51.5546875" style="606" customWidth="1"/>
    <col min="8196" max="8196" width="9.5546875" style="606" customWidth="1"/>
    <col min="8197" max="8197" width="15.5546875" style="606" customWidth="1"/>
    <col min="8198" max="8198" width="1.88671875" style="606" customWidth="1"/>
    <col min="8199" max="8199" width="14.109375" style="606" customWidth="1"/>
    <col min="8200" max="8200" width="2" style="606" customWidth="1"/>
    <col min="8201" max="8201" width="15" style="606" customWidth="1"/>
    <col min="8202" max="8202" width="1.6640625" style="606" customWidth="1"/>
    <col min="8203" max="8203" width="13.109375" style="606" customWidth="1"/>
    <col min="8204" max="8204" width="2" style="606" customWidth="1"/>
    <col min="8205" max="8205" width="13.109375" style="606" customWidth="1"/>
    <col min="8206" max="8206" width="1.6640625" style="606" customWidth="1"/>
    <col min="8207" max="8207" width="41.88671875" style="606" customWidth="1"/>
    <col min="8208" max="8448" width="9.109375" style="606"/>
    <col min="8449" max="8449" width="1" style="606" customWidth="1"/>
    <col min="8450" max="8450" width="12.109375" style="606" customWidth="1"/>
    <col min="8451" max="8451" width="51.5546875" style="606" customWidth="1"/>
    <col min="8452" max="8452" width="9.5546875" style="606" customWidth="1"/>
    <col min="8453" max="8453" width="15.5546875" style="606" customWidth="1"/>
    <col min="8454" max="8454" width="1.88671875" style="606" customWidth="1"/>
    <col min="8455" max="8455" width="14.109375" style="606" customWidth="1"/>
    <col min="8456" max="8456" width="2" style="606" customWidth="1"/>
    <col min="8457" max="8457" width="15" style="606" customWidth="1"/>
    <col min="8458" max="8458" width="1.6640625" style="606" customWidth="1"/>
    <col min="8459" max="8459" width="13.109375" style="606" customWidth="1"/>
    <col min="8460" max="8460" width="2" style="606" customWidth="1"/>
    <col min="8461" max="8461" width="13.109375" style="606" customWidth="1"/>
    <col min="8462" max="8462" width="1.6640625" style="606" customWidth="1"/>
    <col min="8463" max="8463" width="41.88671875" style="606" customWidth="1"/>
    <col min="8464" max="8704" width="9.109375" style="606"/>
    <col min="8705" max="8705" width="1" style="606" customWidth="1"/>
    <col min="8706" max="8706" width="12.109375" style="606" customWidth="1"/>
    <col min="8707" max="8707" width="51.5546875" style="606" customWidth="1"/>
    <col min="8708" max="8708" width="9.5546875" style="606" customWidth="1"/>
    <col min="8709" max="8709" width="15.5546875" style="606" customWidth="1"/>
    <col min="8710" max="8710" width="1.88671875" style="606" customWidth="1"/>
    <col min="8711" max="8711" width="14.109375" style="606" customWidth="1"/>
    <col min="8712" max="8712" width="2" style="606" customWidth="1"/>
    <col min="8713" max="8713" width="15" style="606" customWidth="1"/>
    <col min="8714" max="8714" width="1.6640625" style="606" customWidth="1"/>
    <col min="8715" max="8715" width="13.109375" style="606" customWidth="1"/>
    <col min="8716" max="8716" width="2" style="606" customWidth="1"/>
    <col min="8717" max="8717" width="13.109375" style="606" customWidth="1"/>
    <col min="8718" max="8718" width="1.6640625" style="606" customWidth="1"/>
    <col min="8719" max="8719" width="41.88671875" style="606" customWidth="1"/>
    <col min="8720" max="8960" width="9.109375" style="606"/>
    <col min="8961" max="8961" width="1" style="606" customWidth="1"/>
    <col min="8962" max="8962" width="12.109375" style="606" customWidth="1"/>
    <col min="8963" max="8963" width="51.5546875" style="606" customWidth="1"/>
    <col min="8964" max="8964" width="9.5546875" style="606" customWidth="1"/>
    <col min="8965" max="8965" width="15.5546875" style="606" customWidth="1"/>
    <col min="8966" max="8966" width="1.88671875" style="606" customWidth="1"/>
    <col min="8967" max="8967" width="14.109375" style="606" customWidth="1"/>
    <col min="8968" max="8968" width="2" style="606" customWidth="1"/>
    <col min="8969" max="8969" width="15" style="606" customWidth="1"/>
    <col min="8970" max="8970" width="1.6640625" style="606" customWidth="1"/>
    <col min="8971" max="8971" width="13.109375" style="606" customWidth="1"/>
    <col min="8972" max="8972" width="2" style="606" customWidth="1"/>
    <col min="8973" max="8973" width="13.109375" style="606" customWidth="1"/>
    <col min="8974" max="8974" width="1.6640625" style="606" customWidth="1"/>
    <col min="8975" max="8975" width="41.88671875" style="606" customWidth="1"/>
    <col min="8976" max="9216" width="9.109375" style="606"/>
    <col min="9217" max="9217" width="1" style="606" customWidth="1"/>
    <col min="9218" max="9218" width="12.109375" style="606" customWidth="1"/>
    <col min="9219" max="9219" width="51.5546875" style="606" customWidth="1"/>
    <col min="9220" max="9220" width="9.5546875" style="606" customWidth="1"/>
    <col min="9221" max="9221" width="15.5546875" style="606" customWidth="1"/>
    <col min="9222" max="9222" width="1.88671875" style="606" customWidth="1"/>
    <col min="9223" max="9223" width="14.109375" style="606" customWidth="1"/>
    <col min="9224" max="9224" width="2" style="606" customWidth="1"/>
    <col min="9225" max="9225" width="15" style="606" customWidth="1"/>
    <col min="9226" max="9226" width="1.6640625" style="606" customWidth="1"/>
    <col min="9227" max="9227" width="13.109375" style="606" customWidth="1"/>
    <col min="9228" max="9228" width="2" style="606" customWidth="1"/>
    <col min="9229" max="9229" width="13.109375" style="606" customWidth="1"/>
    <col min="9230" max="9230" width="1.6640625" style="606" customWidth="1"/>
    <col min="9231" max="9231" width="41.88671875" style="606" customWidth="1"/>
    <col min="9232" max="9472" width="9.109375" style="606"/>
    <col min="9473" max="9473" width="1" style="606" customWidth="1"/>
    <col min="9474" max="9474" width="12.109375" style="606" customWidth="1"/>
    <col min="9475" max="9475" width="51.5546875" style="606" customWidth="1"/>
    <col min="9476" max="9476" width="9.5546875" style="606" customWidth="1"/>
    <col min="9477" max="9477" width="15.5546875" style="606" customWidth="1"/>
    <col min="9478" max="9478" width="1.88671875" style="606" customWidth="1"/>
    <col min="9479" max="9479" width="14.109375" style="606" customWidth="1"/>
    <col min="9480" max="9480" width="2" style="606" customWidth="1"/>
    <col min="9481" max="9481" width="15" style="606" customWidth="1"/>
    <col min="9482" max="9482" width="1.6640625" style="606" customWidth="1"/>
    <col min="9483" max="9483" width="13.109375" style="606" customWidth="1"/>
    <col min="9484" max="9484" width="2" style="606" customWidth="1"/>
    <col min="9485" max="9485" width="13.109375" style="606" customWidth="1"/>
    <col min="9486" max="9486" width="1.6640625" style="606" customWidth="1"/>
    <col min="9487" max="9487" width="41.88671875" style="606" customWidth="1"/>
    <col min="9488" max="9728" width="9.109375" style="606"/>
    <col min="9729" max="9729" width="1" style="606" customWidth="1"/>
    <col min="9730" max="9730" width="12.109375" style="606" customWidth="1"/>
    <col min="9731" max="9731" width="51.5546875" style="606" customWidth="1"/>
    <col min="9732" max="9732" width="9.5546875" style="606" customWidth="1"/>
    <col min="9733" max="9733" width="15.5546875" style="606" customWidth="1"/>
    <col min="9734" max="9734" width="1.88671875" style="606" customWidth="1"/>
    <col min="9735" max="9735" width="14.109375" style="606" customWidth="1"/>
    <col min="9736" max="9736" width="2" style="606" customWidth="1"/>
    <col min="9737" max="9737" width="15" style="606" customWidth="1"/>
    <col min="9738" max="9738" width="1.6640625" style="606" customWidth="1"/>
    <col min="9739" max="9739" width="13.109375" style="606" customWidth="1"/>
    <col min="9740" max="9740" width="2" style="606" customWidth="1"/>
    <col min="9741" max="9741" width="13.109375" style="606" customWidth="1"/>
    <col min="9742" max="9742" width="1.6640625" style="606" customWidth="1"/>
    <col min="9743" max="9743" width="41.88671875" style="606" customWidth="1"/>
    <col min="9744" max="9984" width="9.109375" style="606"/>
    <col min="9985" max="9985" width="1" style="606" customWidth="1"/>
    <col min="9986" max="9986" width="12.109375" style="606" customWidth="1"/>
    <col min="9987" max="9987" width="51.5546875" style="606" customWidth="1"/>
    <col min="9988" max="9988" width="9.5546875" style="606" customWidth="1"/>
    <col min="9989" max="9989" width="15.5546875" style="606" customWidth="1"/>
    <col min="9990" max="9990" width="1.88671875" style="606" customWidth="1"/>
    <col min="9991" max="9991" width="14.109375" style="606" customWidth="1"/>
    <col min="9992" max="9992" width="2" style="606" customWidth="1"/>
    <col min="9993" max="9993" width="15" style="606" customWidth="1"/>
    <col min="9994" max="9994" width="1.6640625" style="606" customWidth="1"/>
    <col min="9995" max="9995" width="13.109375" style="606" customWidth="1"/>
    <col min="9996" max="9996" width="2" style="606" customWidth="1"/>
    <col min="9997" max="9997" width="13.109375" style="606" customWidth="1"/>
    <col min="9998" max="9998" width="1.6640625" style="606" customWidth="1"/>
    <col min="9999" max="9999" width="41.88671875" style="606" customWidth="1"/>
    <col min="10000" max="10240" width="9.109375" style="606"/>
    <col min="10241" max="10241" width="1" style="606" customWidth="1"/>
    <col min="10242" max="10242" width="12.109375" style="606" customWidth="1"/>
    <col min="10243" max="10243" width="51.5546875" style="606" customWidth="1"/>
    <col min="10244" max="10244" width="9.5546875" style="606" customWidth="1"/>
    <col min="10245" max="10245" width="15.5546875" style="606" customWidth="1"/>
    <col min="10246" max="10246" width="1.88671875" style="606" customWidth="1"/>
    <col min="10247" max="10247" width="14.109375" style="606" customWidth="1"/>
    <col min="10248" max="10248" width="2" style="606" customWidth="1"/>
    <col min="10249" max="10249" width="15" style="606" customWidth="1"/>
    <col min="10250" max="10250" width="1.6640625" style="606" customWidth="1"/>
    <col min="10251" max="10251" width="13.109375" style="606" customWidth="1"/>
    <col min="10252" max="10252" width="2" style="606" customWidth="1"/>
    <col min="10253" max="10253" width="13.109375" style="606" customWidth="1"/>
    <col min="10254" max="10254" width="1.6640625" style="606" customWidth="1"/>
    <col min="10255" max="10255" width="41.88671875" style="606" customWidth="1"/>
    <col min="10256" max="10496" width="9.109375" style="606"/>
    <col min="10497" max="10497" width="1" style="606" customWidth="1"/>
    <col min="10498" max="10498" width="12.109375" style="606" customWidth="1"/>
    <col min="10499" max="10499" width="51.5546875" style="606" customWidth="1"/>
    <col min="10500" max="10500" width="9.5546875" style="606" customWidth="1"/>
    <col min="10501" max="10501" width="15.5546875" style="606" customWidth="1"/>
    <col min="10502" max="10502" width="1.88671875" style="606" customWidth="1"/>
    <col min="10503" max="10503" width="14.109375" style="606" customWidth="1"/>
    <col min="10504" max="10504" width="2" style="606" customWidth="1"/>
    <col min="10505" max="10505" width="15" style="606" customWidth="1"/>
    <col min="10506" max="10506" width="1.6640625" style="606" customWidth="1"/>
    <col min="10507" max="10507" width="13.109375" style="606" customWidth="1"/>
    <col min="10508" max="10508" width="2" style="606" customWidth="1"/>
    <col min="10509" max="10509" width="13.109375" style="606" customWidth="1"/>
    <col min="10510" max="10510" width="1.6640625" style="606" customWidth="1"/>
    <col min="10511" max="10511" width="41.88671875" style="606" customWidth="1"/>
    <col min="10512" max="10752" width="9.109375" style="606"/>
    <col min="10753" max="10753" width="1" style="606" customWidth="1"/>
    <col min="10754" max="10754" width="12.109375" style="606" customWidth="1"/>
    <col min="10755" max="10755" width="51.5546875" style="606" customWidth="1"/>
    <col min="10756" max="10756" width="9.5546875" style="606" customWidth="1"/>
    <col min="10757" max="10757" width="15.5546875" style="606" customWidth="1"/>
    <col min="10758" max="10758" width="1.88671875" style="606" customWidth="1"/>
    <col min="10759" max="10759" width="14.109375" style="606" customWidth="1"/>
    <col min="10760" max="10760" width="2" style="606" customWidth="1"/>
    <col min="10761" max="10761" width="15" style="606" customWidth="1"/>
    <col min="10762" max="10762" width="1.6640625" style="606" customWidth="1"/>
    <col min="10763" max="10763" width="13.109375" style="606" customWidth="1"/>
    <col min="10764" max="10764" width="2" style="606" customWidth="1"/>
    <col min="10765" max="10765" width="13.109375" style="606" customWidth="1"/>
    <col min="10766" max="10766" width="1.6640625" style="606" customWidth="1"/>
    <col min="10767" max="10767" width="41.88671875" style="606" customWidth="1"/>
    <col min="10768" max="11008" width="9.109375" style="606"/>
    <col min="11009" max="11009" width="1" style="606" customWidth="1"/>
    <col min="11010" max="11010" width="12.109375" style="606" customWidth="1"/>
    <col min="11011" max="11011" width="51.5546875" style="606" customWidth="1"/>
    <col min="11012" max="11012" width="9.5546875" style="606" customWidth="1"/>
    <col min="11013" max="11013" width="15.5546875" style="606" customWidth="1"/>
    <col min="11014" max="11014" width="1.88671875" style="606" customWidth="1"/>
    <col min="11015" max="11015" width="14.109375" style="606" customWidth="1"/>
    <col min="11016" max="11016" width="2" style="606" customWidth="1"/>
    <col min="11017" max="11017" width="15" style="606" customWidth="1"/>
    <col min="11018" max="11018" width="1.6640625" style="606" customWidth="1"/>
    <col min="11019" max="11019" width="13.109375" style="606" customWidth="1"/>
    <col min="11020" max="11020" width="2" style="606" customWidth="1"/>
    <col min="11021" max="11021" width="13.109375" style="606" customWidth="1"/>
    <col min="11022" max="11022" width="1.6640625" style="606" customWidth="1"/>
    <col min="11023" max="11023" width="41.88671875" style="606" customWidth="1"/>
    <col min="11024" max="11264" width="9.109375" style="606"/>
    <col min="11265" max="11265" width="1" style="606" customWidth="1"/>
    <col min="11266" max="11266" width="12.109375" style="606" customWidth="1"/>
    <col min="11267" max="11267" width="51.5546875" style="606" customWidth="1"/>
    <col min="11268" max="11268" width="9.5546875" style="606" customWidth="1"/>
    <col min="11269" max="11269" width="15.5546875" style="606" customWidth="1"/>
    <col min="11270" max="11270" width="1.88671875" style="606" customWidth="1"/>
    <col min="11271" max="11271" width="14.109375" style="606" customWidth="1"/>
    <col min="11272" max="11272" width="2" style="606" customWidth="1"/>
    <col min="11273" max="11273" width="15" style="606" customWidth="1"/>
    <col min="11274" max="11274" width="1.6640625" style="606" customWidth="1"/>
    <col min="11275" max="11275" width="13.109375" style="606" customWidth="1"/>
    <col min="11276" max="11276" width="2" style="606" customWidth="1"/>
    <col min="11277" max="11277" width="13.109375" style="606" customWidth="1"/>
    <col min="11278" max="11278" width="1.6640625" style="606" customWidth="1"/>
    <col min="11279" max="11279" width="41.88671875" style="606" customWidth="1"/>
    <col min="11280" max="11520" width="9.109375" style="606"/>
    <col min="11521" max="11521" width="1" style="606" customWidth="1"/>
    <col min="11522" max="11522" width="12.109375" style="606" customWidth="1"/>
    <col min="11523" max="11523" width="51.5546875" style="606" customWidth="1"/>
    <col min="11524" max="11524" width="9.5546875" style="606" customWidth="1"/>
    <col min="11525" max="11525" width="15.5546875" style="606" customWidth="1"/>
    <col min="11526" max="11526" width="1.88671875" style="606" customWidth="1"/>
    <col min="11527" max="11527" width="14.109375" style="606" customWidth="1"/>
    <col min="11528" max="11528" width="2" style="606" customWidth="1"/>
    <col min="11529" max="11529" width="15" style="606" customWidth="1"/>
    <col min="11530" max="11530" width="1.6640625" style="606" customWidth="1"/>
    <col min="11531" max="11531" width="13.109375" style="606" customWidth="1"/>
    <col min="11532" max="11532" width="2" style="606" customWidth="1"/>
    <col min="11533" max="11533" width="13.109375" style="606" customWidth="1"/>
    <col min="11534" max="11534" width="1.6640625" style="606" customWidth="1"/>
    <col min="11535" max="11535" width="41.88671875" style="606" customWidth="1"/>
    <col min="11536" max="11776" width="9.109375" style="606"/>
    <col min="11777" max="11777" width="1" style="606" customWidth="1"/>
    <col min="11778" max="11778" width="12.109375" style="606" customWidth="1"/>
    <col min="11779" max="11779" width="51.5546875" style="606" customWidth="1"/>
    <col min="11780" max="11780" width="9.5546875" style="606" customWidth="1"/>
    <col min="11781" max="11781" width="15.5546875" style="606" customWidth="1"/>
    <col min="11782" max="11782" width="1.88671875" style="606" customWidth="1"/>
    <col min="11783" max="11783" width="14.109375" style="606" customWidth="1"/>
    <col min="11784" max="11784" width="2" style="606" customWidth="1"/>
    <col min="11785" max="11785" width="15" style="606" customWidth="1"/>
    <col min="11786" max="11786" width="1.6640625" style="606" customWidth="1"/>
    <col min="11787" max="11787" width="13.109375" style="606" customWidth="1"/>
    <col min="11788" max="11788" width="2" style="606" customWidth="1"/>
    <col min="11789" max="11789" width="13.109375" style="606" customWidth="1"/>
    <col min="11790" max="11790" width="1.6640625" style="606" customWidth="1"/>
    <col min="11791" max="11791" width="41.88671875" style="606" customWidth="1"/>
    <col min="11792" max="12032" width="9.109375" style="606"/>
    <col min="12033" max="12033" width="1" style="606" customWidth="1"/>
    <col min="12034" max="12034" width="12.109375" style="606" customWidth="1"/>
    <col min="12035" max="12035" width="51.5546875" style="606" customWidth="1"/>
    <col min="12036" max="12036" width="9.5546875" style="606" customWidth="1"/>
    <col min="12037" max="12037" width="15.5546875" style="606" customWidth="1"/>
    <col min="12038" max="12038" width="1.88671875" style="606" customWidth="1"/>
    <col min="12039" max="12039" width="14.109375" style="606" customWidth="1"/>
    <col min="12040" max="12040" width="2" style="606" customWidth="1"/>
    <col min="12041" max="12041" width="15" style="606" customWidth="1"/>
    <col min="12042" max="12042" width="1.6640625" style="606" customWidth="1"/>
    <col min="12043" max="12043" width="13.109375" style="606" customWidth="1"/>
    <col min="12044" max="12044" width="2" style="606" customWidth="1"/>
    <col min="12045" max="12045" width="13.109375" style="606" customWidth="1"/>
    <col min="12046" max="12046" width="1.6640625" style="606" customWidth="1"/>
    <col min="12047" max="12047" width="41.88671875" style="606" customWidth="1"/>
    <col min="12048" max="12288" width="9.109375" style="606"/>
    <col min="12289" max="12289" width="1" style="606" customWidth="1"/>
    <col min="12290" max="12290" width="12.109375" style="606" customWidth="1"/>
    <col min="12291" max="12291" width="51.5546875" style="606" customWidth="1"/>
    <col min="12292" max="12292" width="9.5546875" style="606" customWidth="1"/>
    <col min="12293" max="12293" width="15.5546875" style="606" customWidth="1"/>
    <col min="12294" max="12294" width="1.88671875" style="606" customWidth="1"/>
    <col min="12295" max="12295" width="14.109375" style="606" customWidth="1"/>
    <col min="12296" max="12296" width="2" style="606" customWidth="1"/>
    <col min="12297" max="12297" width="15" style="606" customWidth="1"/>
    <col min="12298" max="12298" width="1.6640625" style="606" customWidth="1"/>
    <col min="12299" max="12299" width="13.109375" style="606" customWidth="1"/>
    <col min="12300" max="12300" width="2" style="606" customWidth="1"/>
    <col min="12301" max="12301" width="13.109375" style="606" customWidth="1"/>
    <col min="12302" max="12302" width="1.6640625" style="606" customWidth="1"/>
    <col min="12303" max="12303" width="41.88671875" style="606" customWidth="1"/>
    <col min="12304" max="12544" width="9.109375" style="606"/>
    <col min="12545" max="12545" width="1" style="606" customWidth="1"/>
    <col min="12546" max="12546" width="12.109375" style="606" customWidth="1"/>
    <col min="12547" max="12547" width="51.5546875" style="606" customWidth="1"/>
    <col min="12548" max="12548" width="9.5546875" style="606" customWidth="1"/>
    <col min="12549" max="12549" width="15.5546875" style="606" customWidth="1"/>
    <col min="12550" max="12550" width="1.88671875" style="606" customWidth="1"/>
    <col min="12551" max="12551" width="14.109375" style="606" customWidth="1"/>
    <col min="12552" max="12552" width="2" style="606" customWidth="1"/>
    <col min="12553" max="12553" width="15" style="606" customWidth="1"/>
    <col min="12554" max="12554" width="1.6640625" style="606" customWidth="1"/>
    <col min="12555" max="12555" width="13.109375" style="606" customWidth="1"/>
    <col min="12556" max="12556" width="2" style="606" customWidth="1"/>
    <col min="12557" max="12557" width="13.109375" style="606" customWidth="1"/>
    <col min="12558" max="12558" width="1.6640625" style="606" customWidth="1"/>
    <col min="12559" max="12559" width="41.88671875" style="606" customWidth="1"/>
    <col min="12560" max="12800" width="9.109375" style="606"/>
    <col min="12801" max="12801" width="1" style="606" customWidth="1"/>
    <col min="12802" max="12802" width="12.109375" style="606" customWidth="1"/>
    <col min="12803" max="12803" width="51.5546875" style="606" customWidth="1"/>
    <col min="12804" max="12804" width="9.5546875" style="606" customWidth="1"/>
    <col min="12805" max="12805" width="15.5546875" style="606" customWidth="1"/>
    <col min="12806" max="12806" width="1.88671875" style="606" customWidth="1"/>
    <col min="12807" max="12807" width="14.109375" style="606" customWidth="1"/>
    <col min="12808" max="12808" width="2" style="606" customWidth="1"/>
    <col min="12809" max="12809" width="15" style="606" customWidth="1"/>
    <col min="12810" max="12810" width="1.6640625" style="606" customWidth="1"/>
    <col min="12811" max="12811" width="13.109375" style="606" customWidth="1"/>
    <col min="12812" max="12812" width="2" style="606" customWidth="1"/>
    <col min="12813" max="12813" width="13.109375" style="606" customWidth="1"/>
    <col min="12814" max="12814" width="1.6640625" style="606" customWidth="1"/>
    <col min="12815" max="12815" width="41.88671875" style="606" customWidth="1"/>
    <col min="12816" max="13056" width="9.109375" style="606"/>
    <col min="13057" max="13057" width="1" style="606" customWidth="1"/>
    <col min="13058" max="13058" width="12.109375" style="606" customWidth="1"/>
    <col min="13059" max="13059" width="51.5546875" style="606" customWidth="1"/>
    <col min="13060" max="13060" width="9.5546875" style="606" customWidth="1"/>
    <col min="13061" max="13061" width="15.5546875" style="606" customWidth="1"/>
    <col min="13062" max="13062" width="1.88671875" style="606" customWidth="1"/>
    <col min="13063" max="13063" width="14.109375" style="606" customWidth="1"/>
    <col min="13064" max="13064" width="2" style="606" customWidth="1"/>
    <col min="13065" max="13065" width="15" style="606" customWidth="1"/>
    <col min="13066" max="13066" width="1.6640625" style="606" customWidth="1"/>
    <col min="13067" max="13067" width="13.109375" style="606" customWidth="1"/>
    <col min="13068" max="13068" width="2" style="606" customWidth="1"/>
    <col min="13069" max="13069" width="13.109375" style="606" customWidth="1"/>
    <col min="13070" max="13070" width="1.6640625" style="606" customWidth="1"/>
    <col min="13071" max="13071" width="41.88671875" style="606" customWidth="1"/>
    <col min="13072" max="13312" width="9.109375" style="606"/>
    <col min="13313" max="13313" width="1" style="606" customWidth="1"/>
    <col min="13314" max="13314" width="12.109375" style="606" customWidth="1"/>
    <col min="13315" max="13315" width="51.5546875" style="606" customWidth="1"/>
    <col min="13316" max="13316" width="9.5546875" style="606" customWidth="1"/>
    <col min="13317" max="13317" width="15.5546875" style="606" customWidth="1"/>
    <col min="13318" max="13318" width="1.88671875" style="606" customWidth="1"/>
    <col min="13319" max="13319" width="14.109375" style="606" customWidth="1"/>
    <col min="13320" max="13320" width="2" style="606" customWidth="1"/>
    <col min="13321" max="13321" width="15" style="606" customWidth="1"/>
    <col min="13322" max="13322" width="1.6640625" style="606" customWidth="1"/>
    <col min="13323" max="13323" width="13.109375" style="606" customWidth="1"/>
    <col min="13324" max="13324" width="2" style="606" customWidth="1"/>
    <col min="13325" max="13325" width="13.109375" style="606" customWidth="1"/>
    <col min="13326" max="13326" width="1.6640625" style="606" customWidth="1"/>
    <col min="13327" max="13327" width="41.88671875" style="606" customWidth="1"/>
    <col min="13328" max="13568" width="9.109375" style="606"/>
    <col min="13569" max="13569" width="1" style="606" customWidth="1"/>
    <col min="13570" max="13570" width="12.109375" style="606" customWidth="1"/>
    <col min="13571" max="13571" width="51.5546875" style="606" customWidth="1"/>
    <col min="13572" max="13572" width="9.5546875" style="606" customWidth="1"/>
    <col min="13573" max="13573" width="15.5546875" style="606" customWidth="1"/>
    <col min="13574" max="13574" width="1.88671875" style="606" customWidth="1"/>
    <col min="13575" max="13575" width="14.109375" style="606" customWidth="1"/>
    <col min="13576" max="13576" width="2" style="606" customWidth="1"/>
    <col min="13577" max="13577" width="15" style="606" customWidth="1"/>
    <col min="13578" max="13578" width="1.6640625" style="606" customWidth="1"/>
    <col min="13579" max="13579" width="13.109375" style="606" customWidth="1"/>
    <col min="13580" max="13580" width="2" style="606" customWidth="1"/>
    <col min="13581" max="13581" width="13.109375" style="606" customWidth="1"/>
    <col min="13582" max="13582" width="1.6640625" style="606" customWidth="1"/>
    <col min="13583" max="13583" width="41.88671875" style="606" customWidth="1"/>
    <col min="13584" max="13824" width="9.109375" style="606"/>
    <col min="13825" max="13825" width="1" style="606" customWidth="1"/>
    <col min="13826" max="13826" width="12.109375" style="606" customWidth="1"/>
    <col min="13827" max="13827" width="51.5546875" style="606" customWidth="1"/>
    <col min="13828" max="13828" width="9.5546875" style="606" customWidth="1"/>
    <col min="13829" max="13829" width="15.5546875" style="606" customWidth="1"/>
    <col min="13830" max="13830" width="1.88671875" style="606" customWidth="1"/>
    <col min="13831" max="13831" width="14.109375" style="606" customWidth="1"/>
    <col min="13832" max="13832" width="2" style="606" customWidth="1"/>
    <col min="13833" max="13833" width="15" style="606" customWidth="1"/>
    <col min="13834" max="13834" width="1.6640625" style="606" customWidth="1"/>
    <col min="13835" max="13835" width="13.109375" style="606" customWidth="1"/>
    <col min="13836" max="13836" width="2" style="606" customWidth="1"/>
    <col min="13837" max="13837" width="13.109375" style="606" customWidth="1"/>
    <col min="13838" max="13838" width="1.6640625" style="606" customWidth="1"/>
    <col min="13839" max="13839" width="41.88671875" style="606" customWidth="1"/>
    <col min="13840" max="14080" width="9.109375" style="606"/>
    <col min="14081" max="14081" width="1" style="606" customWidth="1"/>
    <col min="14082" max="14082" width="12.109375" style="606" customWidth="1"/>
    <col min="14083" max="14083" width="51.5546875" style="606" customWidth="1"/>
    <col min="14084" max="14084" width="9.5546875" style="606" customWidth="1"/>
    <col min="14085" max="14085" width="15.5546875" style="606" customWidth="1"/>
    <col min="14086" max="14086" width="1.88671875" style="606" customWidth="1"/>
    <col min="14087" max="14087" width="14.109375" style="606" customWidth="1"/>
    <col min="14088" max="14088" width="2" style="606" customWidth="1"/>
    <col min="14089" max="14089" width="15" style="606" customWidth="1"/>
    <col min="14090" max="14090" width="1.6640625" style="606" customWidth="1"/>
    <col min="14091" max="14091" width="13.109375" style="606" customWidth="1"/>
    <col min="14092" max="14092" width="2" style="606" customWidth="1"/>
    <col min="14093" max="14093" width="13.109375" style="606" customWidth="1"/>
    <col min="14094" max="14094" width="1.6640625" style="606" customWidth="1"/>
    <col min="14095" max="14095" width="41.88671875" style="606" customWidth="1"/>
    <col min="14096" max="14336" width="9.109375" style="606"/>
    <col min="14337" max="14337" width="1" style="606" customWidth="1"/>
    <col min="14338" max="14338" width="12.109375" style="606" customWidth="1"/>
    <col min="14339" max="14339" width="51.5546875" style="606" customWidth="1"/>
    <col min="14340" max="14340" width="9.5546875" style="606" customWidth="1"/>
    <col min="14341" max="14341" width="15.5546875" style="606" customWidth="1"/>
    <col min="14342" max="14342" width="1.88671875" style="606" customWidth="1"/>
    <col min="14343" max="14343" width="14.109375" style="606" customWidth="1"/>
    <col min="14344" max="14344" width="2" style="606" customWidth="1"/>
    <col min="14345" max="14345" width="15" style="606" customWidth="1"/>
    <col min="14346" max="14346" width="1.6640625" style="606" customWidth="1"/>
    <col min="14347" max="14347" width="13.109375" style="606" customWidth="1"/>
    <col min="14348" max="14348" width="2" style="606" customWidth="1"/>
    <col min="14349" max="14349" width="13.109375" style="606" customWidth="1"/>
    <col min="14350" max="14350" width="1.6640625" style="606" customWidth="1"/>
    <col min="14351" max="14351" width="41.88671875" style="606" customWidth="1"/>
    <col min="14352" max="14592" width="9.109375" style="606"/>
    <col min="14593" max="14593" width="1" style="606" customWidth="1"/>
    <col min="14594" max="14594" width="12.109375" style="606" customWidth="1"/>
    <col min="14595" max="14595" width="51.5546875" style="606" customWidth="1"/>
    <col min="14596" max="14596" width="9.5546875" style="606" customWidth="1"/>
    <col min="14597" max="14597" width="15.5546875" style="606" customWidth="1"/>
    <col min="14598" max="14598" width="1.88671875" style="606" customWidth="1"/>
    <col min="14599" max="14599" width="14.109375" style="606" customWidth="1"/>
    <col min="14600" max="14600" width="2" style="606" customWidth="1"/>
    <col min="14601" max="14601" width="15" style="606" customWidth="1"/>
    <col min="14602" max="14602" width="1.6640625" style="606" customWidth="1"/>
    <col min="14603" max="14603" width="13.109375" style="606" customWidth="1"/>
    <col min="14604" max="14604" width="2" style="606" customWidth="1"/>
    <col min="14605" max="14605" width="13.109375" style="606" customWidth="1"/>
    <col min="14606" max="14606" width="1.6640625" style="606" customWidth="1"/>
    <col min="14607" max="14607" width="41.88671875" style="606" customWidth="1"/>
    <col min="14608" max="14848" width="9.109375" style="606"/>
    <col min="14849" max="14849" width="1" style="606" customWidth="1"/>
    <col min="14850" max="14850" width="12.109375" style="606" customWidth="1"/>
    <col min="14851" max="14851" width="51.5546875" style="606" customWidth="1"/>
    <col min="14852" max="14852" width="9.5546875" style="606" customWidth="1"/>
    <col min="14853" max="14853" width="15.5546875" style="606" customWidth="1"/>
    <col min="14854" max="14854" width="1.88671875" style="606" customWidth="1"/>
    <col min="14855" max="14855" width="14.109375" style="606" customWidth="1"/>
    <col min="14856" max="14856" width="2" style="606" customWidth="1"/>
    <col min="14857" max="14857" width="15" style="606" customWidth="1"/>
    <col min="14858" max="14858" width="1.6640625" style="606" customWidth="1"/>
    <col min="14859" max="14859" width="13.109375" style="606" customWidth="1"/>
    <col min="14860" max="14860" width="2" style="606" customWidth="1"/>
    <col min="14861" max="14861" width="13.109375" style="606" customWidth="1"/>
    <col min="14862" max="14862" width="1.6640625" style="606" customWidth="1"/>
    <col min="14863" max="14863" width="41.88671875" style="606" customWidth="1"/>
    <col min="14864" max="15104" width="9.109375" style="606"/>
    <col min="15105" max="15105" width="1" style="606" customWidth="1"/>
    <col min="15106" max="15106" width="12.109375" style="606" customWidth="1"/>
    <col min="15107" max="15107" width="51.5546875" style="606" customWidth="1"/>
    <col min="15108" max="15108" width="9.5546875" style="606" customWidth="1"/>
    <col min="15109" max="15109" width="15.5546875" style="606" customWidth="1"/>
    <col min="15110" max="15110" width="1.88671875" style="606" customWidth="1"/>
    <col min="15111" max="15111" width="14.109375" style="606" customWidth="1"/>
    <col min="15112" max="15112" width="2" style="606" customWidth="1"/>
    <col min="15113" max="15113" width="15" style="606" customWidth="1"/>
    <col min="15114" max="15114" width="1.6640625" style="606" customWidth="1"/>
    <col min="15115" max="15115" width="13.109375" style="606" customWidth="1"/>
    <col min="15116" max="15116" width="2" style="606" customWidth="1"/>
    <col min="15117" max="15117" width="13.109375" style="606" customWidth="1"/>
    <col min="15118" max="15118" width="1.6640625" style="606" customWidth="1"/>
    <col min="15119" max="15119" width="41.88671875" style="606" customWidth="1"/>
    <col min="15120" max="15360" width="9.109375" style="606"/>
    <col min="15361" max="15361" width="1" style="606" customWidth="1"/>
    <col min="15362" max="15362" width="12.109375" style="606" customWidth="1"/>
    <col min="15363" max="15363" width="51.5546875" style="606" customWidth="1"/>
    <col min="15364" max="15364" width="9.5546875" style="606" customWidth="1"/>
    <col min="15365" max="15365" width="15.5546875" style="606" customWidth="1"/>
    <col min="15366" max="15366" width="1.88671875" style="606" customWidth="1"/>
    <col min="15367" max="15367" width="14.109375" style="606" customWidth="1"/>
    <col min="15368" max="15368" width="2" style="606" customWidth="1"/>
    <col min="15369" max="15369" width="15" style="606" customWidth="1"/>
    <col min="15370" max="15370" width="1.6640625" style="606" customWidth="1"/>
    <col min="15371" max="15371" width="13.109375" style="606" customWidth="1"/>
    <col min="15372" max="15372" width="2" style="606" customWidth="1"/>
    <col min="15373" max="15373" width="13.109375" style="606" customWidth="1"/>
    <col min="15374" max="15374" width="1.6640625" style="606" customWidth="1"/>
    <col min="15375" max="15375" width="41.88671875" style="606" customWidth="1"/>
    <col min="15376" max="15616" width="9.109375" style="606"/>
    <col min="15617" max="15617" width="1" style="606" customWidth="1"/>
    <col min="15618" max="15618" width="12.109375" style="606" customWidth="1"/>
    <col min="15619" max="15619" width="51.5546875" style="606" customWidth="1"/>
    <col min="15620" max="15620" width="9.5546875" style="606" customWidth="1"/>
    <col min="15621" max="15621" width="15.5546875" style="606" customWidth="1"/>
    <col min="15622" max="15622" width="1.88671875" style="606" customWidth="1"/>
    <col min="15623" max="15623" width="14.109375" style="606" customWidth="1"/>
    <col min="15624" max="15624" width="2" style="606" customWidth="1"/>
    <col min="15625" max="15625" width="15" style="606" customWidth="1"/>
    <col min="15626" max="15626" width="1.6640625" style="606" customWidth="1"/>
    <col min="15627" max="15627" width="13.109375" style="606" customWidth="1"/>
    <col min="15628" max="15628" width="2" style="606" customWidth="1"/>
    <col min="15629" max="15629" width="13.109375" style="606" customWidth="1"/>
    <col min="15630" max="15630" width="1.6640625" style="606" customWidth="1"/>
    <col min="15631" max="15631" width="41.88671875" style="606" customWidth="1"/>
    <col min="15632" max="15872" width="9.109375" style="606"/>
    <col min="15873" max="15873" width="1" style="606" customWidth="1"/>
    <col min="15874" max="15874" width="12.109375" style="606" customWidth="1"/>
    <col min="15875" max="15875" width="51.5546875" style="606" customWidth="1"/>
    <col min="15876" max="15876" width="9.5546875" style="606" customWidth="1"/>
    <col min="15877" max="15877" width="15.5546875" style="606" customWidth="1"/>
    <col min="15878" max="15878" width="1.88671875" style="606" customWidth="1"/>
    <col min="15879" max="15879" width="14.109375" style="606" customWidth="1"/>
    <col min="15880" max="15880" width="2" style="606" customWidth="1"/>
    <col min="15881" max="15881" width="15" style="606" customWidth="1"/>
    <col min="15882" max="15882" width="1.6640625" style="606" customWidth="1"/>
    <col min="15883" max="15883" width="13.109375" style="606" customWidth="1"/>
    <col min="15884" max="15884" width="2" style="606" customWidth="1"/>
    <col min="15885" max="15885" width="13.109375" style="606" customWidth="1"/>
    <col min="15886" max="15886" width="1.6640625" style="606" customWidth="1"/>
    <col min="15887" max="15887" width="41.88671875" style="606" customWidth="1"/>
    <col min="15888" max="16128" width="9.109375" style="606"/>
    <col min="16129" max="16129" width="1" style="606" customWidth="1"/>
    <col min="16130" max="16130" width="12.109375" style="606" customWidth="1"/>
    <col min="16131" max="16131" width="51.5546875" style="606" customWidth="1"/>
    <col min="16132" max="16132" width="9.5546875" style="606" customWidth="1"/>
    <col min="16133" max="16133" width="15.5546875" style="606" customWidth="1"/>
    <col min="16134" max="16134" width="1.88671875" style="606" customWidth="1"/>
    <col min="16135" max="16135" width="14.109375" style="606" customWidth="1"/>
    <col min="16136" max="16136" width="2" style="606" customWidth="1"/>
    <col min="16137" max="16137" width="15" style="606" customWidth="1"/>
    <col min="16138" max="16138" width="1.6640625" style="606" customWidth="1"/>
    <col min="16139" max="16139" width="13.109375" style="606" customWidth="1"/>
    <col min="16140" max="16140" width="2" style="606" customWidth="1"/>
    <col min="16141" max="16141" width="13.109375" style="606" customWidth="1"/>
    <col min="16142" max="16142" width="1.6640625" style="606" customWidth="1"/>
    <col min="16143" max="16143" width="41.88671875" style="606" customWidth="1"/>
    <col min="16144" max="16384" width="9.109375" style="606"/>
  </cols>
  <sheetData>
    <row r="1" spans="1:72" ht="13.8">
      <c r="B1" s="605" t="s">
        <v>340</v>
      </c>
    </row>
    <row r="2" spans="1:72">
      <c r="B2" s="608" t="s">
        <v>341</v>
      </c>
      <c r="D2" s="608"/>
      <c r="E2" s="608"/>
      <c r="F2" s="608"/>
      <c r="G2" s="608"/>
      <c r="H2" s="740"/>
      <c r="I2" s="608"/>
      <c r="J2" s="608"/>
      <c r="K2" s="608"/>
      <c r="L2" s="608"/>
      <c r="M2" s="608"/>
      <c r="N2" s="608"/>
      <c r="O2" s="608"/>
      <c r="P2" s="740"/>
    </row>
    <row r="3" spans="1:72" ht="3" customHeight="1">
      <c r="B3" s="606"/>
    </row>
    <row r="4" spans="1:72">
      <c r="B4" s="608" t="s">
        <v>342</v>
      </c>
      <c r="D4" s="608"/>
      <c r="E4" s="608"/>
      <c r="F4" s="608"/>
      <c r="G4" s="608"/>
      <c r="H4" s="740"/>
      <c r="I4" s="608"/>
      <c r="K4" s="608"/>
      <c r="M4" s="608"/>
    </row>
    <row r="5" spans="1:72">
      <c r="B5" s="609"/>
      <c r="D5" s="608"/>
      <c r="E5" s="608"/>
      <c r="F5" s="608"/>
      <c r="G5" s="608"/>
      <c r="H5" s="740"/>
      <c r="I5" s="608"/>
      <c r="K5" s="608"/>
      <c r="M5" s="608"/>
    </row>
    <row r="6" spans="1:72" ht="15" customHeight="1">
      <c r="B6" s="741" t="s">
        <v>343</v>
      </c>
      <c r="C6" s="741" t="s">
        <v>344</v>
      </c>
      <c r="D6" s="742"/>
      <c r="E6" s="743" t="s">
        <v>19</v>
      </c>
      <c r="F6" s="744"/>
      <c r="G6" s="743" t="s">
        <v>345</v>
      </c>
      <c r="H6" s="745"/>
      <c r="I6" s="743" t="s">
        <v>262</v>
      </c>
      <c r="K6" s="743" t="s">
        <v>262</v>
      </c>
      <c r="M6" s="743" t="s">
        <v>346</v>
      </c>
      <c r="O6" s="743"/>
    </row>
    <row r="7" spans="1:72" ht="15" customHeight="1">
      <c r="B7" s="746"/>
      <c r="C7" s="746"/>
      <c r="D7" s="747"/>
      <c r="E7" s="748">
        <v>2022</v>
      </c>
      <c r="F7" s="749"/>
      <c r="G7" s="750" t="s">
        <v>561</v>
      </c>
      <c r="H7" s="751"/>
      <c r="I7" s="752" t="s">
        <v>347</v>
      </c>
      <c r="K7" s="752" t="s">
        <v>348</v>
      </c>
      <c r="M7" s="752" t="s">
        <v>349</v>
      </c>
      <c r="O7" s="752" t="s">
        <v>350</v>
      </c>
    </row>
    <row r="8" spans="1:72" ht="15" customHeight="1">
      <c r="B8" s="753" t="s">
        <v>351</v>
      </c>
      <c r="C8" s="754" t="s">
        <v>352</v>
      </c>
      <c r="E8" s="755">
        <v>15000</v>
      </c>
      <c r="F8" s="756"/>
      <c r="G8" s="757">
        <f>4273.97+4273.97+1401+1210+1160+1638+1360</f>
        <v>15316.94</v>
      </c>
      <c r="H8" s="758"/>
      <c r="I8" s="759"/>
      <c r="J8" s="627"/>
      <c r="K8" s="760">
        <f>G8+I8</f>
        <v>15316.94</v>
      </c>
      <c r="L8" s="627"/>
      <c r="M8" s="760">
        <f>E8-K8</f>
        <v>-316.94000000000051</v>
      </c>
      <c r="N8" s="627"/>
      <c r="O8" s="761"/>
    </row>
    <row r="9" spans="1:72" s="619" customFormat="1" ht="15" customHeight="1">
      <c r="A9" s="615"/>
      <c r="B9" s="762" t="s">
        <v>353</v>
      </c>
      <c r="C9" s="763" t="s">
        <v>354</v>
      </c>
      <c r="E9" s="755">
        <v>3000</v>
      </c>
      <c r="F9" s="764"/>
      <c r="G9" s="765">
        <v>7136.26</v>
      </c>
      <c r="H9" s="758"/>
      <c r="I9" s="759"/>
      <c r="J9" s="627"/>
      <c r="K9" s="760">
        <f t="shared" ref="K9:K27" si="0">G9+I9</f>
        <v>7136.26</v>
      </c>
      <c r="L9" s="766"/>
      <c r="M9" s="760">
        <f>E9-K9</f>
        <v>-4136.26</v>
      </c>
      <c r="N9" s="766"/>
      <c r="O9" s="767"/>
      <c r="P9" s="607"/>
      <c r="Q9" s="607"/>
      <c r="R9" s="607"/>
      <c r="S9" s="607"/>
      <c r="T9" s="607"/>
      <c r="U9" s="607"/>
      <c r="V9" s="607"/>
      <c r="W9" s="607"/>
      <c r="X9" s="607"/>
      <c r="Y9" s="607"/>
      <c r="Z9" s="607"/>
      <c r="AA9" s="607"/>
      <c r="AB9" s="607"/>
      <c r="AC9" s="607"/>
      <c r="AD9" s="607"/>
      <c r="AE9" s="607"/>
      <c r="AF9" s="607"/>
      <c r="AG9" s="607"/>
      <c r="AH9" s="607"/>
      <c r="AI9" s="607"/>
      <c r="AJ9" s="607"/>
      <c r="AK9" s="607"/>
      <c r="AL9" s="607"/>
      <c r="AM9" s="607"/>
      <c r="AN9" s="607"/>
      <c r="AO9" s="607"/>
      <c r="AP9" s="607"/>
      <c r="AQ9" s="607"/>
      <c r="AR9" s="607"/>
      <c r="AS9" s="607"/>
      <c r="AT9" s="607"/>
      <c r="AU9" s="607"/>
      <c r="AV9" s="607"/>
      <c r="AW9" s="607"/>
      <c r="AX9" s="607"/>
      <c r="AY9" s="607"/>
      <c r="AZ9" s="607"/>
      <c r="BA9" s="607"/>
      <c r="BB9" s="607"/>
      <c r="BC9" s="607"/>
      <c r="BD9" s="607"/>
      <c r="BE9" s="607"/>
      <c r="BF9" s="607"/>
      <c r="BG9" s="607"/>
      <c r="BH9" s="607"/>
      <c r="BI9" s="607"/>
      <c r="BJ9" s="607"/>
      <c r="BK9" s="607"/>
      <c r="BL9" s="607"/>
      <c r="BM9" s="607"/>
      <c r="BN9" s="607"/>
      <c r="BO9" s="607"/>
      <c r="BP9" s="607"/>
      <c r="BQ9" s="607"/>
      <c r="BR9" s="607"/>
      <c r="BS9" s="607"/>
      <c r="BT9" s="607"/>
    </row>
    <row r="10" spans="1:72" ht="15" customHeight="1">
      <c r="B10" s="762" t="s">
        <v>355</v>
      </c>
      <c r="C10" s="763" t="s">
        <v>356</v>
      </c>
      <c r="E10" s="768">
        <v>3000</v>
      </c>
      <c r="F10" s="769"/>
      <c r="G10" s="757"/>
      <c r="H10" s="758"/>
      <c r="I10" s="759"/>
      <c r="J10" s="627"/>
      <c r="K10" s="760">
        <f t="shared" si="0"/>
        <v>0</v>
      </c>
      <c r="L10" s="627"/>
      <c r="M10" s="760">
        <f t="shared" ref="M10:M27" si="1">E10-K10</f>
        <v>3000</v>
      </c>
      <c r="N10" s="627"/>
      <c r="O10" s="767" t="s">
        <v>556</v>
      </c>
    </row>
    <row r="11" spans="1:72" ht="15" customHeight="1">
      <c r="B11" s="762" t="s">
        <v>357</v>
      </c>
      <c r="C11" s="763" t="s">
        <v>358</v>
      </c>
      <c r="E11" s="755">
        <v>40000</v>
      </c>
      <c r="F11" s="769"/>
      <c r="G11" s="757">
        <f>1080+660+7358.16+1350+9062.67+2354.45+2470+2100+980+7248.6</f>
        <v>34663.880000000005</v>
      </c>
      <c r="H11" s="758"/>
      <c r="I11" s="759">
        <f>E11-G11</f>
        <v>5336.1199999999953</v>
      </c>
      <c r="J11" s="627"/>
      <c r="K11" s="760">
        <f t="shared" si="0"/>
        <v>40000</v>
      </c>
      <c r="L11" s="627"/>
      <c r="M11" s="760">
        <f t="shared" si="1"/>
        <v>0</v>
      </c>
      <c r="N11" s="627"/>
      <c r="O11" s="770"/>
    </row>
    <row r="12" spans="1:72" s="627" customFormat="1" ht="26.4">
      <c r="A12" s="624"/>
      <c r="B12" s="762" t="s">
        <v>359</v>
      </c>
      <c r="C12" s="771" t="s">
        <v>360</v>
      </c>
      <c r="E12" s="772">
        <v>8600</v>
      </c>
      <c r="F12" s="769"/>
      <c r="G12" s="757">
        <f>11660</f>
        <v>11660</v>
      </c>
      <c r="H12" s="758"/>
      <c r="I12" s="759">
        <f>5946-3060</f>
        <v>2886</v>
      </c>
      <c r="K12" s="760">
        <f>G12+I12</f>
        <v>14546</v>
      </c>
      <c r="M12" s="760">
        <f t="shared" si="1"/>
        <v>-5946</v>
      </c>
      <c r="O12" s="767" t="s">
        <v>557</v>
      </c>
      <c r="P12" s="626"/>
      <c r="Q12" s="626"/>
      <c r="R12" s="626"/>
      <c r="S12" s="626"/>
      <c r="T12" s="626"/>
      <c r="U12" s="626"/>
      <c r="V12" s="626"/>
      <c r="W12" s="626"/>
      <c r="X12" s="626"/>
      <c r="Y12" s="626"/>
      <c r="Z12" s="626"/>
      <c r="AA12" s="626"/>
      <c r="AB12" s="626"/>
      <c r="AC12" s="626"/>
      <c r="AD12" s="626"/>
      <c r="AE12" s="626"/>
      <c r="AF12" s="626"/>
      <c r="AG12" s="626"/>
      <c r="AH12" s="626"/>
      <c r="AI12" s="626"/>
      <c r="AJ12" s="626"/>
      <c r="AK12" s="626"/>
      <c r="AL12" s="626"/>
      <c r="AM12" s="626"/>
      <c r="AN12" s="626"/>
      <c r="AO12" s="626"/>
      <c r="AP12" s="626"/>
      <c r="AQ12" s="626"/>
      <c r="AR12" s="626"/>
      <c r="AS12" s="626"/>
      <c r="AT12" s="626"/>
      <c r="AU12" s="626"/>
      <c r="AV12" s="626"/>
      <c r="AW12" s="626"/>
      <c r="AX12" s="626"/>
      <c r="AY12" s="626"/>
      <c r="AZ12" s="626"/>
      <c r="BA12" s="626"/>
      <c r="BB12" s="626"/>
      <c r="BC12" s="626"/>
      <c r="BD12" s="626"/>
      <c r="BE12" s="626"/>
      <c r="BF12" s="626"/>
      <c r="BG12" s="626"/>
      <c r="BH12" s="626"/>
      <c r="BI12" s="626"/>
      <c r="BJ12" s="626"/>
      <c r="BK12" s="626"/>
      <c r="BL12" s="626"/>
      <c r="BM12" s="626"/>
      <c r="BN12" s="626"/>
      <c r="BO12" s="626"/>
      <c r="BP12" s="626"/>
      <c r="BQ12" s="626"/>
      <c r="BR12" s="626"/>
      <c r="BS12" s="626"/>
      <c r="BT12" s="626"/>
    </row>
    <row r="13" spans="1:72" s="619" customFormat="1" ht="15" customHeight="1">
      <c r="A13" s="615"/>
      <c r="B13" s="762" t="s">
        <v>361</v>
      </c>
      <c r="C13" s="771" t="s">
        <v>362</v>
      </c>
      <c r="E13" s="773">
        <v>5000</v>
      </c>
      <c r="F13" s="774"/>
      <c r="G13" s="775">
        <f>4049.4-4049.4</f>
        <v>0</v>
      </c>
      <c r="H13" s="758"/>
      <c r="I13" s="759"/>
      <c r="J13" s="627"/>
      <c r="K13" s="760">
        <f t="shared" si="0"/>
        <v>0</v>
      </c>
      <c r="L13" s="766"/>
      <c r="M13" s="760">
        <f t="shared" si="1"/>
        <v>5000</v>
      </c>
      <c r="N13" s="766"/>
      <c r="O13" s="76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c r="AX13" s="607"/>
      <c r="AY13" s="607"/>
      <c r="AZ13" s="607"/>
      <c r="BA13" s="607"/>
      <c r="BB13" s="607"/>
      <c r="BC13" s="607"/>
      <c r="BD13" s="607"/>
      <c r="BE13" s="607"/>
      <c r="BF13" s="607"/>
      <c r="BG13" s="607"/>
      <c r="BH13" s="607"/>
      <c r="BI13" s="607"/>
      <c r="BJ13" s="607"/>
      <c r="BK13" s="607"/>
      <c r="BL13" s="607"/>
      <c r="BM13" s="607"/>
      <c r="BN13" s="607"/>
      <c r="BO13" s="607"/>
      <c r="BP13" s="607"/>
      <c r="BQ13" s="607"/>
      <c r="BR13" s="607"/>
      <c r="BS13" s="607"/>
      <c r="BT13" s="607"/>
    </row>
    <row r="14" spans="1:72" s="619" customFormat="1" ht="15" customHeight="1">
      <c r="A14" s="615"/>
      <c r="B14" s="762" t="s">
        <v>363</v>
      </c>
      <c r="C14" s="776" t="s">
        <v>364</v>
      </c>
      <c r="E14" s="773">
        <v>10000</v>
      </c>
      <c r="F14" s="774"/>
      <c r="G14" s="775">
        <f>2800+505+1498+669.45+2000+980.81+1800+1800</f>
        <v>12053.26</v>
      </c>
      <c r="H14" s="758"/>
      <c r="I14" s="759"/>
      <c r="J14" s="627"/>
      <c r="K14" s="760">
        <f t="shared" si="0"/>
        <v>12053.26</v>
      </c>
      <c r="L14" s="766"/>
      <c r="M14" s="760">
        <f t="shared" si="1"/>
        <v>-2053.2600000000002</v>
      </c>
      <c r="N14" s="766"/>
      <c r="O14" s="767"/>
      <c r="P14" s="607"/>
      <c r="Q14" s="607"/>
      <c r="R14" s="607"/>
      <c r="S14" s="607"/>
      <c r="T14" s="607"/>
      <c r="U14" s="607"/>
      <c r="V14" s="607"/>
      <c r="W14" s="607"/>
      <c r="X14" s="607"/>
      <c r="Y14" s="607"/>
      <c r="Z14" s="607"/>
      <c r="AA14" s="607"/>
      <c r="AB14" s="607"/>
      <c r="AC14" s="607"/>
      <c r="AD14" s="607"/>
      <c r="AE14" s="607"/>
      <c r="AF14" s="607"/>
      <c r="AG14" s="607"/>
      <c r="AH14" s="607"/>
      <c r="AI14" s="607"/>
      <c r="AJ14" s="607"/>
      <c r="AK14" s="607"/>
      <c r="AL14" s="607"/>
      <c r="AM14" s="607"/>
      <c r="AN14" s="607"/>
      <c r="AO14" s="607"/>
      <c r="AP14" s="607"/>
      <c r="AQ14" s="607"/>
      <c r="AR14" s="607"/>
      <c r="AS14" s="607"/>
      <c r="AT14" s="607"/>
      <c r="AU14" s="607"/>
      <c r="AV14" s="607"/>
      <c r="AW14" s="607"/>
      <c r="AX14" s="607"/>
      <c r="AY14" s="607"/>
      <c r="AZ14" s="607"/>
      <c r="BA14" s="607"/>
      <c r="BB14" s="607"/>
      <c r="BC14" s="607"/>
      <c r="BD14" s="607"/>
      <c r="BE14" s="607"/>
      <c r="BF14" s="607"/>
      <c r="BG14" s="607"/>
      <c r="BH14" s="607"/>
      <c r="BI14" s="607"/>
      <c r="BJ14" s="607"/>
      <c r="BK14" s="607"/>
      <c r="BL14" s="607"/>
      <c r="BM14" s="607"/>
      <c r="BN14" s="607"/>
      <c r="BO14" s="607"/>
      <c r="BP14" s="607"/>
      <c r="BQ14" s="607"/>
      <c r="BR14" s="607"/>
      <c r="BS14" s="607"/>
      <c r="BT14" s="607"/>
    </row>
    <row r="15" spans="1:72" s="619" customFormat="1" ht="15" customHeight="1">
      <c r="A15" s="615"/>
      <c r="B15" s="762" t="s">
        <v>365</v>
      </c>
      <c r="C15" s="763" t="s">
        <v>366</v>
      </c>
      <c r="E15" s="773">
        <v>4000</v>
      </c>
      <c r="F15" s="774"/>
      <c r="G15" s="775">
        <v>0</v>
      </c>
      <c r="H15" s="758"/>
      <c r="I15" s="759"/>
      <c r="J15" s="627"/>
      <c r="K15" s="760">
        <f t="shared" si="0"/>
        <v>0</v>
      </c>
      <c r="L15" s="766"/>
      <c r="M15" s="760">
        <f t="shared" si="1"/>
        <v>4000</v>
      </c>
      <c r="N15" s="766"/>
      <c r="O15" s="767" t="s">
        <v>556</v>
      </c>
      <c r="P15" s="607"/>
      <c r="Q15" s="607"/>
      <c r="R15" s="607"/>
      <c r="S15" s="607"/>
      <c r="T15" s="607"/>
      <c r="U15" s="607"/>
      <c r="V15" s="607"/>
      <c r="W15" s="607"/>
      <c r="X15" s="607"/>
      <c r="Y15" s="607"/>
      <c r="Z15" s="607"/>
      <c r="AA15" s="607"/>
      <c r="AB15" s="607"/>
      <c r="AC15" s="607"/>
      <c r="AD15" s="607"/>
      <c r="AE15" s="607"/>
      <c r="AF15" s="607"/>
      <c r="AG15" s="607"/>
      <c r="AH15" s="607"/>
      <c r="AI15" s="607"/>
      <c r="AJ15" s="607"/>
      <c r="AK15" s="607"/>
      <c r="AL15" s="607"/>
      <c r="AM15" s="607"/>
      <c r="AN15" s="607"/>
      <c r="AO15" s="607"/>
      <c r="AP15" s="607"/>
      <c r="AQ15" s="607"/>
      <c r="AR15" s="607"/>
      <c r="AS15" s="607"/>
      <c r="AT15" s="607"/>
      <c r="AU15" s="607"/>
      <c r="AV15" s="607"/>
      <c r="AW15" s="607"/>
      <c r="AX15" s="607"/>
      <c r="AY15" s="607"/>
      <c r="AZ15" s="607"/>
      <c r="BA15" s="607"/>
      <c r="BB15" s="607"/>
      <c r="BC15" s="607"/>
      <c r="BD15" s="607"/>
      <c r="BE15" s="607"/>
      <c r="BF15" s="607"/>
      <c r="BG15" s="607"/>
      <c r="BH15" s="607"/>
      <c r="BI15" s="607"/>
      <c r="BJ15" s="607"/>
      <c r="BK15" s="607"/>
      <c r="BL15" s="607"/>
      <c r="BM15" s="607"/>
      <c r="BN15" s="607"/>
      <c r="BO15" s="607"/>
      <c r="BP15" s="607"/>
      <c r="BQ15" s="607"/>
      <c r="BR15" s="607"/>
      <c r="BS15" s="607"/>
      <c r="BT15" s="607"/>
    </row>
    <row r="16" spans="1:72" s="619" customFormat="1" ht="15" customHeight="1">
      <c r="A16" s="615"/>
      <c r="B16" s="762" t="s">
        <v>367</v>
      </c>
      <c r="C16" s="763" t="s">
        <v>368</v>
      </c>
      <c r="E16" s="773">
        <v>8000</v>
      </c>
      <c r="F16" s="774"/>
      <c r="G16" s="775">
        <f>24584.26-1362.94-3786.7-4495</f>
        <v>14939.619999999999</v>
      </c>
      <c r="H16" s="758"/>
      <c r="I16" s="759"/>
      <c r="J16" s="627"/>
      <c r="K16" s="760">
        <f t="shared" si="0"/>
        <v>14939.619999999999</v>
      </c>
      <c r="L16" s="766"/>
      <c r="M16" s="760">
        <f t="shared" si="1"/>
        <v>-6939.619999999999</v>
      </c>
      <c r="N16" s="766"/>
      <c r="O16" s="767"/>
      <c r="P16" s="607"/>
      <c r="Q16" s="607"/>
      <c r="R16" s="607"/>
      <c r="S16" s="607"/>
      <c r="T16" s="607"/>
      <c r="U16" s="607"/>
      <c r="V16" s="607"/>
      <c r="W16" s="607"/>
      <c r="X16" s="607"/>
      <c r="Y16" s="607"/>
      <c r="Z16" s="607"/>
      <c r="AA16" s="607"/>
      <c r="AB16" s="607"/>
      <c r="AC16" s="607"/>
      <c r="AD16" s="607"/>
      <c r="AE16" s="607"/>
      <c r="AF16" s="607"/>
      <c r="AG16" s="607"/>
      <c r="AH16" s="607"/>
      <c r="AI16" s="607"/>
      <c r="AJ16" s="607"/>
      <c r="AK16" s="607"/>
      <c r="AL16" s="607"/>
      <c r="AM16" s="607"/>
      <c r="AN16" s="607"/>
      <c r="AO16" s="607"/>
      <c r="AP16" s="607"/>
      <c r="AQ16" s="607"/>
      <c r="AR16" s="607"/>
      <c r="AS16" s="607"/>
      <c r="AT16" s="607"/>
      <c r="AU16" s="607"/>
      <c r="AV16" s="607"/>
      <c r="AW16" s="607"/>
      <c r="AX16" s="607"/>
      <c r="AY16" s="607"/>
      <c r="AZ16" s="607"/>
      <c r="BA16" s="607"/>
      <c r="BB16" s="607"/>
      <c r="BC16" s="607"/>
      <c r="BD16" s="607"/>
      <c r="BE16" s="607"/>
      <c r="BF16" s="607"/>
      <c r="BG16" s="607"/>
      <c r="BH16" s="607"/>
      <c r="BI16" s="607"/>
      <c r="BJ16" s="607"/>
      <c r="BK16" s="607"/>
      <c r="BL16" s="607"/>
      <c r="BM16" s="607"/>
      <c r="BN16" s="607"/>
      <c r="BO16" s="607"/>
      <c r="BP16" s="607"/>
      <c r="BQ16" s="607"/>
      <c r="BR16" s="607"/>
      <c r="BS16" s="607"/>
      <c r="BT16" s="607"/>
    </row>
    <row r="17" spans="1:72" ht="14.25" customHeight="1">
      <c r="B17" s="762" t="s">
        <v>369</v>
      </c>
      <c r="C17" s="777" t="s">
        <v>370</v>
      </c>
      <c r="E17" s="778">
        <v>7000</v>
      </c>
      <c r="F17" s="779"/>
      <c r="G17" s="780">
        <f>4399.91+3104.5+2645.99</f>
        <v>10150.4</v>
      </c>
      <c r="H17" s="781"/>
      <c r="I17" s="759">
        <v>2800</v>
      </c>
      <c r="J17" s="627"/>
      <c r="K17" s="760">
        <f t="shared" si="0"/>
        <v>12950.4</v>
      </c>
      <c r="L17" s="627"/>
      <c r="M17" s="760">
        <f t="shared" si="1"/>
        <v>-5950.4</v>
      </c>
      <c r="N17" s="627"/>
      <c r="O17" s="767"/>
    </row>
    <row r="18" spans="1:72" ht="15" customHeight="1">
      <c r="B18" s="762" t="s">
        <v>371</v>
      </c>
      <c r="C18" s="763" t="s">
        <v>372</v>
      </c>
      <c r="E18" s="773">
        <v>8000</v>
      </c>
      <c r="F18" s="627"/>
      <c r="G18" s="757">
        <f>2355+1462.95</f>
        <v>3817.95</v>
      </c>
      <c r="H18" s="758"/>
      <c r="I18" s="759">
        <f>5600-3818</f>
        <v>1782</v>
      </c>
      <c r="J18" s="627"/>
      <c r="K18" s="760">
        <f t="shared" si="0"/>
        <v>5599.95</v>
      </c>
      <c r="L18" s="627"/>
      <c r="M18" s="760">
        <f t="shared" si="1"/>
        <v>2400.0500000000002</v>
      </c>
      <c r="N18" s="627"/>
      <c r="O18" s="767"/>
    </row>
    <row r="19" spans="1:72" ht="15" customHeight="1">
      <c r="B19" s="762" t="s">
        <v>373</v>
      </c>
      <c r="C19" s="763" t="s">
        <v>374</v>
      </c>
      <c r="E19" s="773">
        <v>5000</v>
      </c>
      <c r="F19" s="627"/>
      <c r="G19" s="757">
        <f>665+3617.38</f>
        <v>4282.38</v>
      </c>
      <c r="H19" s="758"/>
      <c r="I19" s="759">
        <f>6000-4282</f>
        <v>1718</v>
      </c>
      <c r="J19" s="627"/>
      <c r="K19" s="760">
        <f t="shared" si="0"/>
        <v>6000.38</v>
      </c>
      <c r="L19" s="627"/>
      <c r="M19" s="760">
        <f t="shared" si="1"/>
        <v>-1000.3800000000001</v>
      </c>
      <c r="N19" s="627"/>
      <c r="O19" s="767"/>
    </row>
    <row r="20" spans="1:72" ht="15" customHeight="1">
      <c r="B20" s="762" t="s">
        <v>375</v>
      </c>
      <c r="C20" s="763" t="s">
        <v>376</v>
      </c>
      <c r="E20" s="773">
        <v>15000</v>
      </c>
      <c r="F20" s="627"/>
      <c r="G20" s="757">
        <f>2150.39+2530+6770</f>
        <v>11450.39</v>
      </c>
      <c r="H20" s="758"/>
      <c r="I20" s="759"/>
      <c r="J20" s="627"/>
      <c r="K20" s="760">
        <f t="shared" si="0"/>
        <v>11450.39</v>
      </c>
      <c r="L20" s="627"/>
      <c r="M20" s="760">
        <f t="shared" si="1"/>
        <v>3549.6100000000006</v>
      </c>
      <c r="N20" s="627"/>
      <c r="O20" s="767"/>
    </row>
    <row r="21" spans="1:72" s="619" customFormat="1" ht="15" customHeight="1">
      <c r="A21" s="615"/>
      <c r="B21" s="762" t="s">
        <v>377</v>
      </c>
      <c r="C21" s="777" t="s">
        <v>378</v>
      </c>
      <c r="E21" s="773">
        <v>5000</v>
      </c>
      <c r="F21" s="766"/>
      <c r="G21" s="757">
        <f>5036.13+10160</f>
        <v>15196.130000000001</v>
      </c>
      <c r="H21" s="758"/>
      <c r="I21" s="759"/>
      <c r="J21" s="627"/>
      <c r="K21" s="760">
        <f t="shared" si="0"/>
        <v>15196.130000000001</v>
      </c>
      <c r="L21" s="766"/>
      <c r="M21" s="760">
        <f t="shared" si="1"/>
        <v>-10196.130000000001</v>
      </c>
      <c r="N21" s="766"/>
      <c r="O21" s="767"/>
      <c r="P21" s="607"/>
      <c r="Q21" s="607"/>
      <c r="R21" s="607"/>
      <c r="S21" s="607"/>
      <c r="T21" s="607"/>
      <c r="U21" s="607"/>
      <c r="V21" s="607"/>
      <c r="W21" s="607"/>
      <c r="X21" s="607"/>
      <c r="Y21" s="607"/>
      <c r="Z21" s="607"/>
      <c r="AA21" s="607"/>
      <c r="AB21" s="607"/>
      <c r="AC21" s="607"/>
      <c r="AD21" s="607"/>
      <c r="AE21" s="607"/>
      <c r="AF21" s="607"/>
      <c r="AG21" s="607"/>
      <c r="AH21" s="607"/>
      <c r="AI21" s="607"/>
      <c r="AJ21" s="607"/>
      <c r="AK21" s="607"/>
      <c r="AL21" s="607"/>
      <c r="AM21" s="607"/>
      <c r="AN21" s="607"/>
      <c r="AO21" s="607"/>
      <c r="AP21" s="607"/>
      <c r="AQ21" s="607"/>
      <c r="AR21" s="607"/>
      <c r="AS21" s="607"/>
      <c r="AT21" s="607"/>
      <c r="AU21" s="607"/>
      <c r="AV21" s="607"/>
      <c r="AW21" s="607"/>
      <c r="AX21" s="607"/>
      <c r="AY21" s="607"/>
      <c r="AZ21" s="607"/>
      <c r="BA21" s="607"/>
      <c r="BB21" s="607"/>
      <c r="BC21" s="607"/>
      <c r="BD21" s="607"/>
      <c r="BE21" s="607"/>
      <c r="BF21" s="607"/>
      <c r="BG21" s="607"/>
      <c r="BH21" s="607"/>
      <c r="BI21" s="607"/>
      <c r="BJ21" s="607"/>
      <c r="BK21" s="607"/>
      <c r="BL21" s="607"/>
      <c r="BM21" s="607"/>
      <c r="BN21" s="607"/>
      <c r="BO21" s="607"/>
      <c r="BP21" s="607"/>
      <c r="BQ21" s="607"/>
      <c r="BR21" s="607"/>
      <c r="BS21" s="607"/>
      <c r="BT21" s="607"/>
    </row>
    <row r="22" spans="1:72" s="619" customFormat="1" ht="15" customHeight="1">
      <c r="A22" s="615"/>
      <c r="B22" s="762" t="s">
        <v>379</v>
      </c>
      <c r="C22" s="771" t="s">
        <v>380</v>
      </c>
      <c r="E22" s="773">
        <v>2500</v>
      </c>
      <c r="F22" s="766"/>
      <c r="G22" s="757">
        <f>1837.89+167.27+1304+612</f>
        <v>3921.16</v>
      </c>
      <c r="H22" s="758"/>
      <c r="I22" s="759"/>
      <c r="J22" s="627"/>
      <c r="K22" s="760">
        <f t="shared" si="0"/>
        <v>3921.16</v>
      </c>
      <c r="L22" s="766"/>
      <c r="M22" s="760">
        <f t="shared" si="1"/>
        <v>-1421.1599999999999</v>
      </c>
      <c r="N22" s="766"/>
      <c r="O22" s="767"/>
      <c r="P22" s="607"/>
      <c r="Q22" s="607"/>
      <c r="R22" s="607"/>
      <c r="S22" s="607"/>
      <c r="T22" s="607"/>
      <c r="U22" s="607"/>
      <c r="V22" s="607"/>
      <c r="W22" s="607"/>
      <c r="X22" s="607"/>
      <c r="Y22" s="607"/>
      <c r="Z22" s="607"/>
      <c r="AA22" s="607"/>
      <c r="AB22" s="607"/>
      <c r="AC22" s="607"/>
      <c r="AD22" s="607"/>
      <c r="AE22" s="607"/>
      <c r="AF22" s="607"/>
      <c r="AG22" s="607"/>
      <c r="AH22" s="607"/>
      <c r="AI22" s="607"/>
      <c r="AJ22" s="607"/>
      <c r="AK22" s="607"/>
      <c r="AL22" s="607"/>
      <c r="AM22" s="607"/>
      <c r="AN22" s="607"/>
      <c r="AO22" s="607"/>
      <c r="AP22" s="607"/>
      <c r="AQ22" s="607"/>
      <c r="AR22" s="607"/>
      <c r="AS22" s="607"/>
      <c r="AT22" s="607"/>
      <c r="AU22" s="607"/>
      <c r="AV22" s="607"/>
      <c r="AW22" s="607"/>
      <c r="AX22" s="607"/>
      <c r="AY22" s="607"/>
      <c r="AZ22" s="607"/>
      <c r="BA22" s="607"/>
      <c r="BB22" s="607"/>
      <c r="BC22" s="607"/>
      <c r="BD22" s="607"/>
      <c r="BE22" s="607"/>
      <c r="BF22" s="607"/>
      <c r="BG22" s="607"/>
      <c r="BH22" s="607"/>
      <c r="BI22" s="607"/>
      <c r="BJ22" s="607"/>
      <c r="BK22" s="607"/>
      <c r="BL22" s="607"/>
      <c r="BM22" s="607"/>
      <c r="BN22" s="607"/>
      <c r="BO22" s="607"/>
      <c r="BP22" s="607"/>
      <c r="BQ22" s="607"/>
      <c r="BR22" s="607"/>
      <c r="BS22" s="607"/>
      <c r="BT22" s="607"/>
    </row>
    <row r="23" spans="1:72" s="619" customFormat="1" ht="16.5" customHeight="1">
      <c r="A23" s="615"/>
      <c r="B23" s="762" t="s">
        <v>381</v>
      </c>
      <c r="C23" s="771" t="s">
        <v>382</v>
      </c>
      <c r="D23" s="766"/>
      <c r="E23" s="773">
        <v>10000</v>
      </c>
      <c r="F23" s="766"/>
      <c r="G23" s="757">
        <f>((2694.75+335.2+375+14393.45)/2)+1850+608.5+3140.02+35.18+250</f>
        <v>14782.900000000001</v>
      </c>
      <c r="H23" s="758"/>
      <c r="I23" s="759"/>
      <c r="J23" s="627"/>
      <c r="K23" s="760">
        <f>G23+I23</f>
        <v>14782.900000000001</v>
      </c>
      <c r="L23" s="766"/>
      <c r="M23" s="760">
        <f t="shared" si="1"/>
        <v>-4782.9000000000015</v>
      </c>
      <c r="N23" s="766"/>
      <c r="O23" s="767"/>
      <c r="P23" s="607"/>
      <c r="Q23" s="607"/>
      <c r="R23" s="607"/>
      <c r="S23" s="607"/>
      <c r="T23" s="607"/>
      <c r="U23" s="607"/>
      <c r="V23" s="607"/>
      <c r="W23" s="607"/>
      <c r="X23" s="607"/>
      <c r="Y23" s="607"/>
      <c r="Z23" s="607"/>
      <c r="AA23" s="607"/>
      <c r="AB23" s="607"/>
      <c r="AC23" s="607"/>
      <c r="AD23" s="607"/>
      <c r="AE23" s="607"/>
      <c r="AF23" s="607"/>
      <c r="AG23" s="607"/>
      <c r="AH23" s="607"/>
      <c r="AI23" s="607"/>
      <c r="AJ23" s="607"/>
      <c r="AK23" s="607"/>
      <c r="AL23" s="607"/>
      <c r="AM23" s="607"/>
      <c r="AN23" s="607"/>
      <c r="AO23" s="607"/>
      <c r="AP23" s="607"/>
      <c r="AQ23" s="607"/>
      <c r="AR23" s="607"/>
      <c r="AS23" s="607"/>
      <c r="AT23" s="607"/>
      <c r="AU23" s="607"/>
      <c r="AV23" s="607"/>
      <c r="AW23" s="607"/>
      <c r="AX23" s="607"/>
      <c r="AY23" s="607"/>
      <c r="AZ23" s="607"/>
      <c r="BA23" s="607"/>
      <c r="BB23" s="607"/>
      <c r="BC23" s="607"/>
      <c r="BD23" s="607"/>
      <c r="BE23" s="607"/>
      <c r="BF23" s="607"/>
      <c r="BG23" s="607"/>
      <c r="BH23" s="607"/>
      <c r="BI23" s="607"/>
      <c r="BJ23" s="607"/>
      <c r="BK23" s="607"/>
      <c r="BL23" s="607"/>
      <c r="BM23" s="607"/>
      <c r="BN23" s="607"/>
      <c r="BO23" s="607"/>
      <c r="BP23" s="607"/>
      <c r="BQ23" s="607"/>
      <c r="BR23" s="607"/>
      <c r="BS23" s="607"/>
      <c r="BT23" s="607"/>
    </row>
    <row r="24" spans="1:72" s="619" customFormat="1" ht="16.5" customHeight="1">
      <c r="A24" s="615"/>
      <c r="B24" s="762" t="s">
        <v>383</v>
      </c>
      <c r="C24" s="771" t="s">
        <v>384</v>
      </c>
      <c r="D24" s="766"/>
      <c r="E24" s="778">
        <v>3500</v>
      </c>
      <c r="F24" s="766"/>
      <c r="G24" s="757">
        <f>842.94+2435.88</f>
        <v>3278.82</v>
      </c>
      <c r="H24" s="758"/>
      <c r="I24" s="759">
        <f>E24-G24</f>
        <v>221.17999999999984</v>
      </c>
      <c r="J24" s="627"/>
      <c r="K24" s="760">
        <f>G24+I24</f>
        <v>3500</v>
      </c>
      <c r="L24" s="627"/>
      <c r="M24" s="760">
        <f t="shared" si="1"/>
        <v>0</v>
      </c>
      <c r="N24" s="766"/>
      <c r="O24" s="767"/>
      <c r="P24" s="607"/>
      <c r="Q24" s="607"/>
      <c r="R24" s="607"/>
      <c r="S24" s="607"/>
      <c r="T24" s="607"/>
      <c r="U24" s="607"/>
      <c r="V24" s="607"/>
      <c r="W24" s="607"/>
      <c r="X24" s="607"/>
      <c r="Y24" s="607"/>
      <c r="Z24" s="607"/>
      <c r="AA24" s="607"/>
      <c r="AB24" s="607"/>
      <c r="AC24" s="607"/>
      <c r="AD24" s="607"/>
      <c r="AE24" s="607"/>
      <c r="AF24" s="607"/>
      <c r="AG24" s="607"/>
      <c r="AH24" s="607"/>
      <c r="AI24" s="607"/>
      <c r="AJ24" s="607"/>
      <c r="AK24" s="607"/>
      <c r="AL24" s="607"/>
      <c r="AM24" s="607"/>
      <c r="AN24" s="607"/>
      <c r="AO24" s="607"/>
      <c r="AP24" s="607"/>
      <c r="AQ24" s="607"/>
      <c r="AR24" s="607"/>
      <c r="AS24" s="607"/>
      <c r="AT24" s="607"/>
      <c r="AU24" s="607"/>
      <c r="AV24" s="607"/>
      <c r="AW24" s="607"/>
      <c r="AX24" s="607"/>
      <c r="AY24" s="607"/>
      <c r="AZ24" s="607"/>
      <c r="BA24" s="607"/>
      <c r="BB24" s="607"/>
      <c r="BC24" s="607"/>
      <c r="BD24" s="607"/>
      <c r="BE24" s="607"/>
      <c r="BF24" s="607"/>
      <c r="BG24" s="607"/>
      <c r="BH24" s="607"/>
      <c r="BI24" s="607"/>
      <c r="BJ24" s="607"/>
      <c r="BK24" s="607"/>
      <c r="BL24" s="607"/>
      <c r="BM24" s="607"/>
      <c r="BN24" s="607"/>
      <c r="BO24" s="607"/>
      <c r="BP24" s="607"/>
      <c r="BQ24" s="607"/>
      <c r="BR24" s="607"/>
      <c r="BS24" s="607"/>
      <c r="BT24" s="607"/>
    </row>
    <row r="25" spans="1:72" s="619" customFormat="1" ht="16.5" customHeight="1">
      <c r="A25" s="615"/>
      <c r="B25" s="762" t="s">
        <v>385</v>
      </c>
      <c r="C25" s="771" t="s">
        <v>386</v>
      </c>
      <c r="D25" s="766"/>
      <c r="E25" s="755">
        <v>10000</v>
      </c>
      <c r="F25" s="766"/>
      <c r="G25" s="757">
        <f>1846.24+865.94+866.7+159.65+2500+3514+1071.02</f>
        <v>10823.550000000001</v>
      </c>
      <c r="H25" s="758"/>
      <c r="I25" s="759"/>
      <c r="J25" s="627"/>
      <c r="K25" s="760">
        <f t="shared" si="0"/>
        <v>10823.550000000001</v>
      </c>
      <c r="L25" s="766"/>
      <c r="M25" s="760">
        <f t="shared" si="1"/>
        <v>-823.55000000000109</v>
      </c>
      <c r="N25" s="766"/>
      <c r="O25" s="767"/>
      <c r="P25" s="607"/>
      <c r="Q25" s="607"/>
      <c r="R25" s="607"/>
      <c r="S25" s="607"/>
      <c r="T25" s="607"/>
      <c r="U25" s="607"/>
      <c r="V25" s="607"/>
      <c r="W25" s="607"/>
      <c r="X25" s="607"/>
      <c r="Y25" s="607"/>
      <c r="Z25" s="607"/>
      <c r="AA25" s="607"/>
      <c r="AB25" s="607"/>
      <c r="AC25" s="607"/>
      <c r="AD25" s="607"/>
      <c r="AE25" s="607"/>
      <c r="AF25" s="607"/>
      <c r="AG25" s="607"/>
      <c r="AH25" s="607"/>
      <c r="AI25" s="607"/>
      <c r="AJ25" s="607"/>
      <c r="AK25" s="607"/>
      <c r="AL25" s="607"/>
      <c r="AM25" s="607"/>
      <c r="AN25" s="607"/>
      <c r="AO25" s="607"/>
      <c r="AP25" s="607"/>
      <c r="AQ25" s="607"/>
      <c r="AR25" s="607"/>
      <c r="AS25" s="607"/>
      <c r="AT25" s="607"/>
      <c r="AU25" s="607"/>
      <c r="AV25" s="607"/>
      <c r="AW25" s="607"/>
      <c r="AX25" s="607"/>
      <c r="AY25" s="607"/>
      <c r="AZ25" s="607"/>
      <c r="BA25" s="607"/>
      <c r="BB25" s="607"/>
      <c r="BC25" s="607"/>
      <c r="BD25" s="607"/>
      <c r="BE25" s="607"/>
      <c r="BF25" s="607"/>
      <c r="BG25" s="607"/>
      <c r="BH25" s="607"/>
      <c r="BI25" s="607"/>
      <c r="BJ25" s="607"/>
      <c r="BK25" s="607"/>
      <c r="BL25" s="607"/>
      <c r="BM25" s="607"/>
      <c r="BN25" s="607"/>
      <c r="BO25" s="607"/>
      <c r="BP25" s="607"/>
      <c r="BQ25" s="607"/>
      <c r="BR25" s="607"/>
      <c r="BS25" s="607"/>
      <c r="BT25" s="607"/>
    </row>
    <row r="26" spans="1:72" s="619" customFormat="1" ht="34.950000000000003" customHeight="1">
      <c r="A26" s="615"/>
      <c r="B26" s="762"/>
      <c r="C26" s="782"/>
      <c r="D26" s="766"/>
      <c r="E26" s="757"/>
      <c r="F26" s="766"/>
      <c r="G26" s="757"/>
      <c r="H26" s="758"/>
      <c r="I26" s="759">
        <f>E26-G26</f>
        <v>0</v>
      </c>
      <c r="J26" s="627"/>
      <c r="K26" s="760">
        <f t="shared" si="0"/>
        <v>0</v>
      </c>
      <c r="L26" s="766"/>
      <c r="M26" s="760">
        <f t="shared" si="1"/>
        <v>0</v>
      </c>
      <c r="N26" s="766"/>
      <c r="O26" s="767"/>
      <c r="P26" s="607"/>
      <c r="Q26" s="607"/>
      <c r="R26" s="607"/>
      <c r="S26" s="607"/>
      <c r="T26" s="607"/>
      <c r="U26" s="607"/>
      <c r="V26" s="607"/>
      <c r="W26" s="607"/>
      <c r="X26" s="607"/>
      <c r="Y26" s="607"/>
      <c r="Z26" s="607"/>
      <c r="AA26" s="607"/>
      <c r="AB26" s="607"/>
      <c r="AC26" s="607"/>
      <c r="AD26" s="607"/>
      <c r="AE26" s="607"/>
      <c r="AF26" s="607"/>
      <c r="AG26" s="607"/>
      <c r="AH26" s="607"/>
      <c r="AI26" s="607"/>
      <c r="AJ26" s="607"/>
      <c r="AK26" s="607"/>
      <c r="AL26" s="607"/>
      <c r="AM26" s="607"/>
      <c r="AN26" s="607"/>
      <c r="AO26" s="607"/>
      <c r="AP26" s="607"/>
      <c r="AQ26" s="607"/>
      <c r="AR26" s="607"/>
      <c r="AS26" s="607"/>
      <c r="AT26" s="607"/>
      <c r="AU26" s="607"/>
      <c r="AV26" s="607"/>
      <c r="AW26" s="607"/>
      <c r="AX26" s="607"/>
      <c r="AY26" s="607"/>
      <c r="AZ26" s="607"/>
      <c r="BA26" s="607"/>
      <c r="BB26" s="607"/>
      <c r="BC26" s="607"/>
      <c r="BD26" s="607"/>
      <c r="BE26" s="607"/>
      <c r="BF26" s="607"/>
      <c r="BG26" s="607"/>
      <c r="BH26" s="607"/>
      <c r="BI26" s="607"/>
      <c r="BJ26" s="607"/>
      <c r="BK26" s="607"/>
      <c r="BL26" s="607"/>
      <c r="BM26" s="607"/>
      <c r="BN26" s="607"/>
      <c r="BO26" s="607"/>
      <c r="BP26" s="607"/>
      <c r="BQ26" s="607"/>
      <c r="BR26" s="607"/>
      <c r="BS26" s="607"/>
      <c r="BT26" s="607"/>
    </row>
    <row r="27" spans="1:72" s="619" customFormat="1" ht="34.950000000000003" customHeight="1">
      <c r="A27" s="615"/>
      <c r="B27" s="762"/>
      <c r="C27" s="782"/>
      <c r="D27" s="766"/>
      <c r="E27" s="757">
        <v>0</v>
      </c>
      <c r="F27" s="766"/>
      <c r="G27" s="757"/>
      <c r="H27" s="758"/>
      <c r="I27" s="759">
        <f>E27-G27</f>
        <v>0</v>
      </c>
      <c r="J27" s="627"/>
      <c r="K27" s="760">
        <f t="shared" si="0"/>
        <v>0</v>
      </c>
      <c r="L27" s="766"/>
      <c r="M27" s="760">
        <f t="shared" si="1"/>
        <v>0</v>
      </c>
      <c r="N27" s="766"/>
      <c r="O27" s="767"/>
      <c r="P27" s="607"/>
      <c r="Q27" s="607"/>
      <c r="R27" s="607"/>
      <c r="S27" s="607"/>
      <c r="T27" s="607"/>
      <c r="U27" s="607"/>
      <c r="V27" s="607"/>
      <c r="W27" s="607"/>
      <c r="X27" s="607"/>
      <c r="Y27" s="607"/>
      <c r="Z27" s="607"/>
      <c r="AA27" s="607"/>
      <c r="AB27" s="607"/>
      <c r="AC27" s="607"/>
      <c r="AD27" s="607"/>
      <c r="AE27" s="607"/>
      <c r="AF27" s="607"/>
      <c r="AG27" s="607"/>
      <c r="AH27" s="607"/>
      <c r="AI27" s="607"/>
      <c r="AJ27" s="607"/>
      <c r="AK27" s="607"/>
      <c r="AL27" s="607"/>
      <c r="AM27" s="607"/>
      <c r="AN27" s="607"/>
      <c r="AO27" s="607"/>
      <c r="AP27" s="607"/>
      <c r="AQ27" s="607"/>
      <c r="AR27" s="607"/>
      <c r="AS27" s="607"/>
      <c r="AT27" s="607"/>
      <c r="AU27" s="607"/>
      <c r="AV27" s="607"/>
      <c r="AW27" s="607"/>
      <c r="AX27" s="607"/>
      <c r="AY27" s="607"/>
      <c r="AZ27" s="607"/>
      <c r="BA27" s="607"/>
      <c r="BB27" s="607"/>
      <c r="BC27" s="607"/>
      <c r="BD27" s="607"/>
      <c r="BE27" s="607"/>
      <c r="BF27" s="607"/>
      <c r="BG27" s="607"/>
      <c r="BH27" s="607"/>
      <c r="BI27" s="607"/>
      <c r="BJ27" s="607"/>
      <c r="BK27" s="607"/>
      <c r="BL27" s="607"/>
      <c r="BM27" s="607"/>
      <c r="BN27" s="607"/>
      <c r="BO27" s="607"/>
      <c r="BP27" s="607"/>
      <c r="BQ27" s="607"/>
      <c r="BR27" s="607"/>
      <c r="BS27" s="607"/>
      <c r="BT27" s="607"/>
    </row>
    <row r="28" spans="1:72" s="638" customFormat="1" ht="15" customHeight="1">
      <c r="A28" s="636"/>
      <c r="B28" s="783"/>
      <c r="C28" s="784" t="s">
        <v>387</v>
      </c>
      <c r="E28" s="785">
        <f>SUM(E8:E27)</f>
        <v>162600</v>
      </c>
      <c r="G28" s="785">
        <f>SUM(G8:G27)</f>
        <v>173473.63999999998</v>
      </c>
      <c r="H28" s="786"/>
      <c r="I28" s="785">
        <f>SUM(I8:I27)</f>
        <v>14743.299999999996</v>
      </c>
      <c r="J28" s="637"/>
      <c r="K28" s="785">
        <f>SUM(K8:K27)</f>
        <v>188216.93999999997</v>
      </c>
      <c r="M28" s="785">
        <f>SUM(M8:M27)</f>
        <v>-25616.940000000002</v>
      </c>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637"/>
      <c r="AN28" s="637"/>
      <c r="AO28" s="637"/>
      <c r="AP28" s="637"/>
      <c r="AQ28" s="637"/>
      <c r="AR28" s="637"/>
      <c r="AS28" s="637"/>
      <c r="AT28" s="637"/>
      <c r="AU28" s="637"/>
      <c r="AV28" s="637"/>
      <c r="AW28" s="637"/>
      <c r="AX28" s="637"/>
      <c r="AY28" s="637"/>
      <c r="AZ28" s="637"/>
      <c r="BA28" s="637"/>
      <c r="BB28" s="637"/>
      <c r="BC28" s="637"/>
      <c r="BD28" s="637"/>
      <c r="BE28" s="637"/>
      <c r="BF28" s="637"/>
      <c r="BG28" s="637"/>
      <c r="BH28" s="637"/>
      <c r="BI28" s="637"/>
      <c r="BJ28" s="637"/>
      <c r="BK28" s="637"/>
      <c r="BL28" s="637"/>
      <c r="BM28" s="637"/>
      <c r="BN28" s="637"/>
      <c r="BO28" s="637"/>
      <c r="BP28" s="637"/>
      <c r="BQ28" s="637"/>
      <c r="BR28" s="637"/>
      <c r="BS28" s="637"/>
      <c r="BT28" s="637"/>
    </row>
    <row r="29" spans="1:72" ht="15" customHeight="1"/>
    <row r="30" spans="1:72" ht="15" customHeight="1">
      <c r="E30" s="639"/>
      <c r="F30" s="639"/>
      <c r="G30" s="639"/>
      <c r="H30" s="787"/>
      <c r="I30" s="639"/>
      <c r="K30" s="639"/>
      <c r="M30" s="639"/>
    </row>
    <row r="31" spans="1:72" ht="15" customHeight="1">
      <c r="E31" s="639"/>
      <c r="F31" s="639"/>
      <c r="H31" s="787"/>
      <c r="I31" s="639"/>
      <c r="K31" s="639"/>
      <c r="M31" s="639"/>
    </row>
    <row r="32" spans="1:72" ht="17.100000000000001" customHeight="1">
      <c r="E32" s="639"/>
      <c r="F32" s="639"/>
      <c r="G32" s="639"/>
      <c r="H32" s="787"/>
      <c r="I32" s="639"/>
      <c r="K32" s="639"/>
      <c r="M32" s="639"/>
      <c r="O32" s="788" t="s">
        <v>388</v>
      </c>
    </row>
    <row r="34" spans="7:7">
      <c r="G34" s="639">
        <v>173473.59000000005</v>
      </c>
    </row>
    <row r="35" spans="7:7">
      <c r="G35" s="789">
        <f>G28-G34</f>
        <v>4.9999999930150807E-2</v>
      </c>
    </row>
  </sheetData>
  <pageMargins left="1" right="1" top="1" bottom="1" header="0.5" footer="0.5"/>
  <pageSetup scale="59" fitToHeight="0" orientation="landscape" r:id="rId1"/>
  <colBreaks count="1" manualBreakCount="1">
    <brk id="15" max="50"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EF97A-BB86-492D-8FAB-704DC41BD5DC}">
  <dimension ref="A1:W85"/>
  <sheetViews>
    <sheetView workbookViewId="0">
      <pane xSplit="5" ySplit="5" topLeftCell="K6" activePane="bottomRight" state="frozen"/>
      <selection pane="topRight" activeCell="E1" sqref="E1"/>
      <selection pane="bottomLeft" activeCell="A6" sqref="A6"/>
      <selection pane="bottomRight" activeCell="C20" sqref="C20"/>
    </sheetView>
  </sheetViews>
  <sheetFormatPr defaultRowHeight="13.2"/>
  <cols>
    <col min="1" max="1" width="13.5546875" style="597" bestFit="1" customWidth="1"/>
    <col min="2" max="2" width="13.5546875" style="597" customWidth="1"/>
    <col min="3" max="3" width="28.33203125" customWidth="1"/>
    <col min="4" max="4" width="13" customWidth="1"/>
    <col min="5" max="5" width="11.33203125" style="598" customWidth="1"/>
    <col min="6" max="7" width="14.21875" style="597" customWidth="1"/>
    <col min="8" max="12" width="13.5546875" bestFit="1" customWidth="1"/>
    <col min="13" max="13" width="16.109375" bestFit="1" customWidth="1"/>
    <col min="14" max="19" width="13.5546875" bestFit="1" customWidth="1"/>
    <col min="20" max="20" width="11.33203125" style="597" customWidth="1"/>
    <col min="21" max="22" width="11.44140625" bestFit="1" customWidth="1"/>
    <col min="23" max="23" width="9.44140625" bestFit="1" customWidth="1"/>
    <col min="257" max="257" width="13.5546875" bestFit="1" customWidth="1"/>
    <col min="258" max="258" width="13.5546875" customWidth="1"/>
    <col min="259" max="259" width="28.33203125" customWidth="1"/>
    <col min="260" max="260" width="13" customWidth="1"/>
    <col min="261" max="261" width="11.33203125" customWidth="1"/>
    <col min="262" max="263" width="14.21875" customWidth="1"/>
    <col min="264" max="268" width="13.5546875" bestFit="1" customWidth="1"/>
    <col min="269" max="269" width="16.109375" bestFit="1" customWidth="1"/>
    <col min="270" max="275" width="13.5546875" bestFit="1" customWidth="1"/>
    <col min="276" max="276" width="11.33203125" customWidth="1"/>
    <col min="277" max="278" width="11.44140625" bestFit="1" customWidth="1"/>
    <col min="279" max="279" width="9.44140625" bestFit="1" customWidth="1"/>
    <col min="513" max="513" width="13.5546875" bestFit="1" customWidth="1"/>
    <col min="514" max="514" width="13.5546875" customWidth="1"/>
    <col min="515" max="515" width="28.33203125" customWidth="1"/>
    <col min="516" max="516" width="13" customWidth="1"/>
    <col min="517" max="517" width="11.33203125" customWidth="1"/>
    <col min="518" max="519" width="14.21875" customWidth="1"/>
    <col min="520" max="524" width="13.5546875" bestFit="1" customWidth="1"/>
    <col min="525" max="525" width="16.109375" bestFit="1" customWidth="1"/>
    <col min="526" max="531" width="13.5546875" bestFit="1" customWidth="1"/>
    <col min="532" max="532" width="11.33203125" customWidth="1"/>
    <col min="533" max="534" width="11.44140625" bestFit="1" customWidth="1"/>
    <col min="535" max="535" width="9.44140625" bestFit="1" customWidth="1"/>
    <col min="769" max="769" width="13.5546875" bestFit="1" customWidth="1"/>
    <col min="770" max="770" width="13.5546875" customWidth="1"/>
    <col min="771" max="771" width="28.33203125" customWidth="1"/>
    <col min="772" max="772" width="13" customWidth="1"/>
    <col min="773" max="773" width="11.33203125" customWidth="1"/>
    <col min="774" max="775" width="14.21875" customWidth="1"/>
    <col min="776" max="780" width="13.5546875" bestFit="1" customWidth="1"/>
    <col min="781" max="781" width="16.109375" bestFit="1" customWidth="1"/>
    <col min="782" max="787" width="13.5546875" bestFit="1" customWidth="1"/>
    <col min="788" max="788" width="11.33203125" customWidth="1"/>
    <col min="789" max="790" width="11.44140625" bestFit="1" customWidth="1"/>
    <col min="791" max="791" width="9.44140625" bestFit="1" customWidth="1"/>
    <col min="1025" max="1025" width="13.5546875" bestFit="1" customWidth="1"/>
    <col min="1026" max="1026" width="13.5546875" customWidth="1"/>
    <col min="1027" max="1027" width="28.33203125" customWidth="1"/>
    <col min="1028" max="1028" width="13" customWidth="1"/>
    <col min="1029" max="1029" width="11.33203125" customWidth="1"/>
    <col min="1030" max="1031" width="14.21875" customWidth="1"/>
    <col min="1032" max="1036" width="13.5546875" bestFit="1" customWidth="1"/>
    <col min="1037" max="1037" width="16.109375" bestFit="1" customWidth="1"/>
    <col min="1038" max="1043" width="13.5546875" bestFit="1" customWidth="1"/>
    <col min="1044" max="1044" width="11.33203125" customWidth="1"/>
    <col min="1045" max="1046" width="11.44140625" bestFit="1" customWidth="1"/>
    <col min="1047" max="1047" width="9.44140625" bestFit="1" customWidth="1"/>
    <col min="1281" max="1281" width="13.5546875" bestFit="1" customWidth="1"/>
    <col min="1282" max="1282" width="13.5546875" customWidth="1"/>
    <col min="1283" max="1283" width="28.33203125" customWidth="1"/>
    <col min="1284" max="1284" width="13" customWidth="1"/>
    <col min="1285" max="1285" width="11.33203125" customWidth="1"/>
    <col min="1286" max="1287" width="14.21875" customWidth="1"/>
    <col min="1288" max="1292" width="13.5546875" bestFit="1" customWidth="1"/>
    <col min="1293" max="1293" width="16.109375" bestFit="1" customWidth="1"/>
    <col min="1294" max="1299" width="13.5546875" bestFit="1" customWidth="1"/>
    <col min="1300" max="1300" width="11.33203125" customWidth="1"/>
    <col min="1301" max="1302" width="11.44140625" bestFit="1" customWidth="1"/>
    <col min="1303" max="1303" width="9.44140625" bestFit="1" customWidth="1"/>
    <col min="1537" max="1537" width="13.5546875" bestFit="1" customWidth="1"/>
    <col min="1538" max="1538" width="13.5546875" customWidth="1"/>
    <col min="1539" max="1539" width="28.33203125" customWidth="1"/>
    <col min="1540" max="1540" width="13" customWidth="1"/>
    <col min="1541" max="1541" width="11.33203125" customWidth="1"/>
    <col min="1542" max="1543" width="14.21875" customWidth="1"/>
    <col min="1544" max="1548" width="13.5546875" bestFit="1" customWidth="1"/>
    <col min="1549" max="1549" width="16.109375" bestFit="1" customWidth="1"/>
    <col min="1550" max="1555" width="13.5546875" bestFit="1" customWidth="1"/>
    <col min="1556" max="1556" width="11.33203125" customWidth="1"/>
    <col min="1557" max="1558" width="11.44140625" bestFit="1" customWidth="1"/>
    <col min="1559" max="1559" width="9.44140625" bestFit="1" customWidth="1"/>
    <col min="1793" max="1793" width="13.5546875" bestFit="1" customWidth="1"/>
    <col min="1794" max="1794" width="13.5546875" customWidth="1"/>
    <col min="1795" max="1795" width="28.33203125" customWidth="1"/>
    <col min="1796" max="1796" width="13" customWidth="1"/>
    <col min="1797" max="1797" width="11.33203125" customWidth="1"/>
    <col min="1798" max="1799" width="14.21875" customWidth="1"/>
    <col min="1800" max="1804" width="13.5546875" bestFit="1" customWidth="1"/>
    <col min="1805" max="1805" width="16.109375" bestFit="1" customWidth="1"/>
    <col min="1806" max="1811" width="13.5546875" bestFit="1" customWidth="1"/>
    <col min="1812" max="1812" width="11.33203125" customWidth="1"/>
    <col min="1813" max="1814" width="11.44140625" bestFit="1" customWidth="1"/>
    <col min="1815" max="1815" width="9.44140625" bestFit="1" customWidth="1"/>
    <col min="2049" max="2049" width="13.5546875" bestFit="1" customWidth="1"/>
    <col min="2050" max="2050" width="13.5546875" customWidth="1"/>
    <col min="2051" max="2051" width="28.33203125" customWidth="1"/>
    <col min="2052" max="2052" width="13" customWidth="1"/>
    <col min="2053" max="2053" width="11.33203125" customWidth="1"/>
    <col min="2054" max="2055" width="14.21875" customWidth="1"/>
    <col min="2056" max="2060" width="13.5546875" bestFit="1" customWidth="1"/>
    <col min="2061" max="2061" width="16.109375" bestFit="1" customWidth="1"/>
    <col min="2062" max="2067" width="13.5546875" bestFit="1" customWidth="1"/>
    <col min="2068" max="2068" width="11.33203125" customWidth="1"/>
    <col min="2069" max="2070" width="11.44140625" bestFit="1" customWidth="1"/>
    <col min="2071" max="2071" width="9.44140625" bestFit="1" customWidth="1"/>
    <col min="2305" max="2305" width="13.5546875" bestFit="1" customWidth="1"/>
    <col min="2306" max="2306" width="13.5546875" customWidth="1"/>
    <col min="2307" max="2307" width="28.33203125" customWidth="1"/>
    <col min="2308" max="2308" width="13" customWidth="1"/>
    <col min="2309" max="2309" width="11.33203125" customWidth="1"/>
    <col min="2310" max="2311" width="14.21875" customWidth="1"/>
    <col min="2312" max="2316" width="13.5546875" bestFit="1" customWidth="1"/>
    <col min="2317" max="2317" width="16.109375" bestFit="1" customWidth="1"/>
    <col min="2318" max="2323" width="13.5546875" bestFit="1" customWidth="1"/>
    <col min="2324" max="2324" width="11.33203125" customWidth="1"/>
    <col min="2325" max="2326" width="11.44140625" bestFit="1" customWidth="1"/>
    <col min="2327" max="2327" width="9.44140625" bestFit="1" customWidth="1"/>
    <col min="2561" max="2561" width="13.5546875" bestFit="1" customWidth="1"/>
    <col min="2562" max="2562" width="13.5546875" customWidth="1"/>
    <col min="2563" max="2563" width="28.33203125" customWidth="1"/>
    <col min="2564" max="2564" width="13" customWidth="1"/>
    <col min="2565" max="2565" width="11.33203125" customWidth="1"/>
    <col min="2566" max="2567" width="14.21875" customWidth="1"/>
    <col min="2568" max="2572" width="13.5546875" bestFit="1" customWidth="1"/>
    <col min="2573" max="2573" width="16.109375" bestFit="1" customWidth="1"/>
    <col min="2574" max="2579" width="13.5546875" bestFit="1" customWidth="1"/>
    <col min="2580" max="2580" width="11.33203125" customWidth="1"/>
    <col min="2581" max="2582" width="11.44140625" bestFit="1" customWidth="1"/>
    <col min="2583" max="2583" width="9.44140625" bestFit="1" customWidth="1"/>
    <col min="2817" max="2817" width="13.5546875" bestFit="1" customWidth="1"/>
    <col min="2818" max="2818" width="13.5546875" customWidth="1"/>
    <col min="2819" max="2819" width="28.33203125" customWidth="1"/>
    <col min="2820" max="2820" width="13" customWidth="1"/>
    <col min="2821" max="2821" width="11.33203125" customWidth="1"/>
    <col min="2822" max="2823" width="14.21875" customWidth="1"/>
    <col min="2824" max="2828" width="13.5546875" bestFit="1" customWidth="1"/>
    <col min="2829" max="2829" width="16.109375" bestFit="1" customWidth="1"/>
    <col min="2830" max="2835" width="13.5546875" bestFit="1" customWidth="1"/>
    <col min="2836" max="2836" width="11.33203125" customWidth="1"/>
    <col min="2837" max="2838" width="11.44140625" bestFit="1" customWidth="1"/>
    <col min="2839" max="2839" width="9.44140625" bestFit="1" customWidth="1"/>
    <col min="3073" max="3073" width="13.5546875" bestFit="1" customWidth="1"/>
    <col min="3074" max="3074" width="13.5546875" customWidth="1"/>
    <col min="3075" max="3075" width="28.33203125" customWidth="1"/>
    <col min="3076" max="3076" width="13" customWidth="1"/>
    <col min="3077" max="3077" width="11.33203125" customWidth="1"/>
    <col min="3078" max="3079" width="14.21875" customWidth="1"/>
    <col min="3080" max="3084" width="13.5546875" bestFit="1" customWidth="1"/>
    <col min="3085" max="3085" width="16.109375" bestFit="1" customWidth="1"/>
    <col min="3086" max="3091" width="13.5546875" bestFit="1" customWidth="1"/>
    <col min="3092" max="3092" width="11.33203125" customWidth="1"/>
    <col min="3093" max="3094" width="11.44140625" bestFit="1" customWidth="1"/>
    <col min="3095" max="3095" width="9.44140625" bestFit="1" customWidth="1"/>
    <col min="3329" max="3329" width="13.5546875" bestFit="1" customWidth="1"/>
    <col min="3330" max="3330" width="13.5546875" customWidth="1"/>
    <col min="3331" max="3331" width="28.33203125" customWidth="1"/>
    <col min="3332" max="3332" width="13" customWidth="1"/>
    <col min="3333" max="3333" width="11.33203125" customWidth="1"/>
    <col min="3334" max="3335" width="14.21875" customWidth="1"/>
    <col min="3336" max="3340" width="13.5546875" bestFit="1" customWidth="1"/>
    <col min="3341" max="3341" width="16.109375" bestFit="1" customWidth="1"/>
    <col min="3342" max="3347" width="13.5546875" bestFit="1" customWidth="1"/>
    <col min="3348" max="3348" width="11.33203125" customWidth="1"/>
    <col min="3349" max="3350" width="11.44140625" bestFit="1" customWidth="1"/>
    <col min="3351" max="3351" width="9.44140625" bestFit="1" customWidth="1"/>
    <col min="3585" max="3585" width="13.5546875" bestFit="1" customWidth="1"/>
    <col min="3586" max="3586" width="13.5546875" customWidth="1"/>
    <col min="3587" max="3587" width="28.33203125" customWidth="1"/>
    <col min="3588" max="3588" width="13" customWidth="1"/>
    <col min="3589" max="3589" width="11.33203125" customWidth="1"/>
    <col min="3590" max="3591" width="14.21875" customWidth="1"/>
    <col min="3592" max="3596" width="13.5546875" bestFit="1" customWidth="1"/>
    <col min="3597" max="3597" width="16.109375" bestFit="1" customWidth="1"/>
    <col min="3598" max="3603" width="13.5546875" bestFit="1" customWidth="1"/>
    <col min="3604" max="3604" width="11.33203125" customWidth="1"/>
    <col min="3605" max="3606" width="11.44140625" bestFit="1" customWidth="1"/>
    <col min="3607" max="3607" width="9.44140625" bestFit="1" customWidth="1"/>
    <col min="3841" max="3841" width="13.5546875" bestFit="1" customWidth="1"/>
    <col min="3842" max="3842" width="13.5546875" customWidth="1"/>
    <col min="3843" max="3843" width="28.33203125" customWidth="1"/>
    <col min="3844" max="3844" width="13" customWidth="1"/>
    <col min="3845" max="3845" width="11.33203125" customWidth="1"/>
    <col min="3846" max="3847" width="14.21875" customWidth="1"/>
    <col min="3848" max="3852" width="13.5546875" bestFit="1" customWidth="1"/>
    <col min="3853" max="3853" width="16.109375" bestFit="1" customWidth="1"/>
    <col min="3854" max="3859" width="13.5546875" bestFit="1" customWidth="1"/>
    <col min="3860" max="3860" width="11.33203125" customWidth="1"/>
    <col min="3861" max="3862" width="11.44140625" bestFit="1" customWidth="1"/>
    <col min="3863" max="3863" width="9.44140625" bestFit="1" customWidth="1"/>
    <col min="4097" max="4097" width="13.5546875" bestFit="1" customWidth="1"/>
    <col min="4098" max="4098" width="13.5546875" customWidth="1"/>
    <col min="4099" max="4099" width="28.33203125" customWidth="1"/>
    <col min="4100" max="4100" width="13" customWidth="1"/>
    <col min="4101" max="4101" width="11.33203125" customWidth="1"/>
    <col min="4102" max="4103" width="14.21875" customWidth="1"/>
    <col min="4104" max="4108" width="13.5546875" bestFit="1" customWidth="1"/>
    <col min="4109" max="4109" width="16.109375" bestFit="1" customWidth="1"/>
    <col min="4110" max="4115" width="13.5546875" bestFit="1" customWidth="1"/>
    <col min="4116" max="4116" width="11.33203125" customWidth="1"/>
    <col min="4117" max="4118" width="11.44140625" bestFit="1" customWidth="1"/>
    <col min="4119" max="4119" width="9.44140625" bestFit="1" customWidth="1"/>
    <col min="4353" max="4353" width="13.5546875" bestFit="1" customWidth="1"/>
    <col min="4354" max="4354" width="13.5546875" customWidth="1"/>
    <col min="4355" max="4355" width="28.33203125" customWidth="1"/>
    <col min="4356" max="4356" width="13" customWidth="1"/>
    <col min="4357" max="4357" width="11.33203125" customWidth="1"/>
    <col min="4358" max="4359" width="14.21875" customWidth="1"/>
    <col min="4360" max="4364" width="13.5546875" bestFit="1" customWidth="1"/>
    <col min="4365" max="4365" width="16.109375" bestFit="1" customWidth="1"/>
    <col min="4366" max="4371" width="13.5546875" bestFit="1" customWidth="1"/>
    <col min="4372" max="4372" width="11.33203125" customWidth="1"/>
    <col min="4373" max="4374" width="11.44140625" bestFit="1" customWidth="1"/>
    <col min="4375" max="4375" width="9.44140625" bestFit="1" customWidth="1"/>
    <col min="4609" max="4609" width="13.5546875" bestFit="1" customWidth="1"/>
    <col min="4610" max="4610" width="13.5546875" customWidth="1"/>
    <col min="4611" max="4611" width="28.33203125" customWidth="1"/>
    <col min="4612" max="4612" width="13" customWidth="1"/>
    <col min="4613" max="4613" width="11.33203125" customWidth="1"/>
    <col min="4614" max="4615" width="14.21875" customWidth="1"/>
    <col min="4616" max="4620" width="13.5546875" bestFit="1" customWidth="1"/>
    <col min="4621" max="4621" width="16.109375" bestFit="1" customWidth="1"/>
    <col min="4622" max="4627" width="13.5546875" bestFit="1" customWidth="1"/>
    <col min="4628" max="4628" width="11.33203125" customWidth="1"/>
    <col min="4629" max="4630" width="11.44140625" bestFit="1" customWidth="1"/>
    <col min="4631" max="4631" width="9.44140625" bestFit="1" customWidth="1"/>
    <col min="4865" max="4865" width="13.5546875" bestFit="1" customWidth="1"/>
    <col min="4866" max="4866" width="13.5546875" customWidth="1"/>
    <col min="4867" max="4867" width="28.33203125" customWidth="1"/>
    <col min="4868" max="4868" width="13" customWidth="1"/>
    <col min="4869" max="4869" width="11.33203125" customWidth="1"/>
    <col min="4870" max="4871" width="14.21875" customWidth="1"/>
    <col min="4872" max="4876" width="13.5546875" bestFit="1" customWidth="1"/>
    <col min="4877" max="4877" width="16.109375" bestFit="1" customWidth="1"/>
    <col min="4878" max="4883" width="13.5546875" bestFit="1" customWidth="1"/>
    <col min="4884" max="4884" width="11.33203125" customWidth="1"/>
    <col min="4885" max="4886" width="11.44140625" bestFit="1" customWidth="1"/>
    <col min="4887" max="4887" width="9.44140625" bestFit="1" customWidth="1"/>
    <col min="5121" max="5121" width="13.5546875" bestFit="1" customWidth="1"/>
    <col min="5122" max="5122" width="13.5546875" customWidth="1"/>
    <col min="5123" max="5123" width="28.33203125" customWidth="1"/>
    <col min="5124" max="5124" width="13" customWidth="1"/>
    <col min="5125" max="5125" width="11.33203125" customWidth="1"/>
    <col min="5126" max="5127" width="14.21875" customWidth="1"/>
    <col min="5128" max="5132" width="13.5546875" bestFit="1" customWidth="1"/>
    <col min="5133" max="5133" width="16.109375" bestFit="1" customWidth="1"/>
    <col min="5134" max="5139" width="13.5546875" bestFit="1" customWidth="1"/>
    <col min="5140" max="5140" width="11.33203125" customWidth="1"/>
    <col min="5141" max="5142" width="11.44140625" bestFit="1" customWidth="1"/>
    <col min="5143" max="5143" width="9.44140625" bestFit="1" customWidth="1"/>
    <col min="5377" max="5377" width="13.5546875" bestFit="1" customWidth="1"/>
    <col min="5378" max="5378" width="13.5546875" customWidth="1"/>
    <col min="5379" max="5379" width="28.33203125" customWidth="1"/>
    <col min="5380" max="5380" width="13" customWidth="1"/>
    <col min="5381" max="5381" width="11.33203125" customWidth="1"/>
    <col min="5382" max="5383" width="14.21875" customWidth="1"/>
    <col min="5384" max="5388" width="13.5546875" bestFit="1" customWidth="1"/>
    <col min="5389" max="5389" width="16.109375" bestFit="1" customWidth="1"/>
    <col min="5390" max="5395" width="13.5546875" bestFit="1" customWidth="1"/>
    <col min="5396" max="5396" width="11.33203125" customWidth="1"/>
    <col min="5397" max="5398" width="11.44140625" bestFit="1" customWidth="1"/>
    <col min="5399" max="5399" width="9.44140625" bestFit="1" customWidth="1"/>
    <col min="5633" max="5633" width="13.5546875" bestFit="1" customWidth="1"/>
    <col min="5634" max="5634" width="13.5546875" customWidth="1"/>
    <col min="5635" max="5635" width="28.33203125" customWidth="1"/>
    <col min="5636" max="5636" width="13" customWidth="1"/>
    <col min="5637" max="5637" width="11.33203125" customWidth="1"/>
    <col min="5638" max="5639" width="14.21875" customWidth="1"/>
    <col min="5640" max="5644" width="13.5546875" bestFit="1" customWidth="1"/>
    <col min="5645" max="5645" width="16.109375" bestFit="1" customWidth="1"/>
    <col min="5646" max="5651" width="13.5546875" bestFit="1" customWidth="1"/>
    <col min="5652" max="5652" width="11.33203125" customWidth="1"/>
    <col min="5653" max="5654" width="11.44140625" bestFit="1" customWidth="1"/>
    <col min="5655" max="5655" width="9.44140625" bestFit="1" customWidth="1"/>
    <col min="5889" max="5889" width="13.5546875" bestFit="1" customWidth="1"/>
    <col min="5890" max="5890" width="13.5546875" customWidth="1"/>
    <col min="5891" max="5891" width="28.33203125" customWidth="1"/>
    <col min="5892" max="5892" width="13" customWidth="1"/>
    <col min="5893" max="5893" width="11.33203125" customWidth="1"/>
    <col min="5894" max="5895" width="14.21875" customWidth="1"/>
    <col min="5896" max="5900" width="13.5546875" bestFit="1" customWidth="1"/>
    <col min="5901" max="5901" width="16.109375" bestFit="1" customWidth="1"/>
    <col min="5902" max="5907" width="13.5546875" bestFit="1" customWidth="1"/>
    <col min="5908" max="5908" width="11.33203125" customWidth="1"/>
    <col min="5909" max="5910" width="11.44140625" bestFit="1" customWidth="1"/>
    <col min="5911" max="5911" width="9.44140625" bestFit="1" customWidth="1"/>
    <col min="6145" max="6145" width="13.5546875" bestFit="1" customWidth="1"/>
    <col min="6146" max="6146" width="13.5546875" customWidth="1"/>
    <col min="6147" max="6147" width="28.33203125" customWidth="1"/>
    <col min="6148" max="6148" width="13" customWidth="1"/>
    <col min="6149" max="6149" width="11.33203125" customWidth="1"/>
    <col min="6150" max="6151" width="14.21875" customWidth="1"/>
    <col min="6152" max="6156" width="13.5546875" bestFit="1" customWidth="1"/>
    <col min="6157" max="6157" width="16.109375" bestFit="1" customWidth="1"/>
    <col min="6158" max="6163" width="13.5546875" bestFit="1" customWidth="1"/>
    <col min="6164" max="6164" width="11.33203125" customWidth="1"/>
    <col min="6165" max="6166" width="11.44140625" bestFit="1" customWidth="1"/>
    <col min="6167" max="6167" width="9.44140625" bestFit="1" customWidth="1"/>
    <col min="6401" max="6401" width="13.5546875" bestFit="1" customWidth="1"/>
    <col min="6402" max="6402" width="13.5546875" customWidth="1"/>
    <col min="6403" max="6403" width="28.33203125" customWidth="1"/>
    <col min="6404" max="6404" width="13" customWidth="1"/>
    <col min="6405" max="6405" width="11.33203125" customWidth="1"/>
    <col min="6406" max="6407" width="14.21875" customWidth="1"/>
    <col min="6408" max="6412" width="13.5546875" bestFit="1" customWidth="1"/>
    <col min="6413" max="6413" width="16.109375" bestFit="1" customWidth="1"/>
    <col min="6414" max="6419" width="13.5546875" bestFit="1" customWidth="1"/>
    <col min="6420" max="6420" width="11.33203125" customWidth="1"/>
    <col min="6421" max="6422" width="11.44140625" bestFit="1" customWidth="1"/>
    <col min="6423" max="6423" width="9.44140625" bestFit="1" customWidth="1"/>
    <col min="6657" max="6657" width="13.5546875" bestFit="1" customWidth="1"/>
    <col min="6658" max="6658" width="13.5546875" customWidth="1"/>
    <col min="6659" max="6659" width="28.33203125" customWidth="1"/>
    <col min="6660" max="6660" width="13" customWidth="1"/>
    <col min="6661" max="6661" width="11.33203125" customWidth="1"/>
    <col min="6662" max="6663" width="14.21875" customWidth="1"/>
    <col min="6664" max="6668" width="13.5546875" bestFit="1" customWidth="1"/>
    <col min="6669" max="6669" width="16.109375" bestFit="1" customWidth="1"/>
    <col min="6670" max="6675" width="13.5546875" bestFit="1" customWidth="1"/>
    <col min="6676" max="6676" width="11.33203125" customWidth="1"/>
    <col min="6677" max="6678" width="11.44140625" bestFit="1" customWidth="1"/>
    <col min="6679" max="6679" width="9.44140625" bestFit="1" customWidth="1"/>
    <col min="6913" max="6913" width="13.5546875" bestFit="1" customWidth="1"/>
    <col min="6914" max="6914" width="13.5546875" customWidth="1"/>
    <col min="6915" max="6915" width="28.33203125" customWidth="1"/>
    <col min="6916" max="6916" width="13" customWidth="1"/>
    <col min="6917" max="6917" width="11.33203125" customWidth="1"/>
    <col min="6918" max="6919" width="14.21875" customWidth="1"/>
    <col min="6920" max="6924" width="13.5546875" bestFit="1" customWidth="1"/>
    <col min="6925" max="6925" width="16.109375" bestFit="1" customWidth="1"/>
    <col min="6926" max="6931" width="13.5546875" bestFit="1" customWidth="1"/>
    <col min="6932" max="6932" width="11.33203125" customWidth="1"/>
    <col min="6933" max="6934" width="11.44140625" bestFit="1" customWidth="1"/>
    <col min="6935" max="6935" width="9.44140625" bestFit="1" customWidth="1"/>
    <col min="7169" max="7169" width="13.5546875" bestFit="1" customWidth="1"/>
    <col min="7170" max="7170" width="13.5546875" customWidth="1"/>
    <col min="7171" max="7171" width="28.33203125" customWidth="1"/>
    <col min="7172" max="7172" width="13" customWidth="1"/>
    <col min="7173" max="7173" width="11.33203125" customWidth="1"/>
    <col min="7174" max="7175" width="14.21875" customWidth="1"/>
    <col min="7176" max="7180" width="13.5546875" bestFit="1" customWidth="1"/>
    <col min="7181" max="7181" width="16.109375" bestFit="1" customWidth="1"/>
    <col min="7182" max="7187" width="13.5546875" bestFit="1" customWidth="1"/>
    <col min="7188" max="7188" width="11.33203125" customWidth="1"/>
    <col min="7189" max="7190" width="11.44140625" bestFit="1" customWidth="1"/>
    <col min="7191" max="7191" width="9.44140625" bestFit="1" customWidth="1"/>
    <col min="7425" max="7425" width="13.5546875" bestFit="1" customWidth="1"/>
    <col min="7426" max="7426" width="13.5546875" customWidth="1"/>
    <col min="7427" max="7427" width="28.33203125" customWidth="1"/>
    <col min="7428" max="7428" width="13" customWidth="1"/>
    <col min="7429" max="7429" width="11.33203125" customWidth="1"/>
    <col min="7430" max="7431" width="14.21875" customWidth="1"/>
    <col min="7432" max="7436" width="13.5546875" bestFit="1" customWidth="1"/>
    <col min="7437" max="7437" width="16.109375" bestFit="1" customWidth="1"/>
    <col min="7438" max="7443" width="13.5546875" bestFit="1" customWidth="1"/>
    <col min="7444" max="7444" width="11.33203125" customWidth="1"/>
    <col min="7445" max="7446" width="11.44140625" bestFit="1" customWidth="1"/>
    <col min="7447" max="7447" width="9.44140625" bestFit="1" customWidth="1"/>
    <col min="7681" max="7681" width="13.5546875" bestFit="1" customWidth="1"/>
    <col min="7682" max="7682" width="13.5546875" customWidth="1"/>
    <col min="7683" max="7683" width="28.33203125" customWidth="1"/>
    <col min="7684" max="7684" width="13" customWidth="1"/>
    <col min="7685" max="7685" width="11.33203125" customWidth="1"/>
    <col min="7686" max="7687" width="14.21875" customWidth="1"/>
    <col min="7688" max="7692" width="13.5546875" bestFit="1" customWidth="1"/>
    <col min="7693" max="7693" width="16.109375" bestFit="1" customWidth="1"/>
    <col min="7694" max="7699" width="13.5546875" bestFit="1" customWidth="1"/>
    <col min="7700" max="7700" width="11.33203125" customWidth="1"/>
    <col min="7701" max="7702" width="11.44140625" bestFit="1" customWidth="1"/>
    <col min="7703" max="7703" width="9.44140625" bestFit="1" customWidth="1"/>
    <col min="7937" max="7937" width="13.5546875" bestFit="1" customWidth="1"/>
    <col min="7938" max="7938" width="13.5546875" customWidth="1"/>
    <col min="7939" max="7939" width="28.33203125" customWidth="1"/>
    <col min="7940" max="7940" width="13" customWidth="1"/>
    <col min="7941" max="7941" width="11.33203125" customWidth="1"/>
    <col min="7942" max="7943" width="14.21875" customWidth="1"/>
    <col min="7944" max="7948" width="13.5546875" bestFit="1" customWidth="1"/>
    <col min="7949" max="7949" width="16.109375" bestFit="1" customWidth="1"/>
    <col min="7950" max="7955" width="13.5546875" bestFit="1" customWidth="1"/>
    <col min="7956" max="7956" width="11.33203125" customWidth="1"/>
    <col min="7957" max="7958" width="11.44140625" bestFit="1" customWidth="1"/>
    <col min="7959" max="7959" width="9.44140625" bestFit="1" customWidth="1"/>
    <col min="8193" max="8193" width="13.5546875" bestFit="1" customWidth="1"/>
    <col min="8194" max="8194" width="13.5546875" customWidth="1"/>
    <col min="8195" max="8195" width="28.33203125" customWidth="1"/>
    <col min="8196" max="8196" width="13" customWidth="1"/>
    <col min="8197" max="8197" width="11.33203125" customWidth="1"/>
    <col min="8198" max="8199" width="14.21875" customWidth="1"/>
    <col min="8200" max="8204" width="13.5546875" bestFit="1" customWidth="1"/>
    <col min="8205" max="8205" width="16.109375" bestFit="1" customWidth="1"/>
    <col min="8206" max="8211" width="13.5546875" bestFit="1" customWidth="1"/>
    <col min="8212" max="8212" width="11.33203125" customWidth="1"/>
    <col min="8213" max="8214" width="11.44140625" bestFit="1" customWidth="1"/>
    <col min="8215" max="8215" width="9.44140625" bestFit="1" customWidth="1"/>
    <col min="8449" max="8449" width="13.5546875" bestFit="1" customWidth="1"/>
    <col min="8450" max="8450" width="13.5546875" customWidth="1"/>
    <col min="8451" max="8451" width="28.33203125" customWidth="1"/>
    <col min="8452" max="8452" width="13" customWidth="1"/>
    <col min="8453" max="8453" width="11.33203125" customWidth="1"/>
    <col min="8454" max="8455" width="14.21875" customWidth="1"/>
    <col min="8456" max="8460" width="13.5546875" bestFit="1" customWidth="1"/>
    <col min="8461" max="8461" width="16.109375" bestFit="1" customWidth="1"/>
    <col min="8462" max="8467" width="13.5546875" bestFit="1" customWidth="1"/>
    <col min="8468" max="8468" width="11.33203125" customWidth="1"/>
    <col min="8469" max="8470" width="11.44140625" bestFit="1" customWidth="1"/>
    <col min="8471" max="8471" width="9.44140625" bestFit="1" customWidth="1"/>
    <col min="8705" max="8705" width="13.5546875" bestFit="1" customWidth="1"/>
    <col min="8706" max="8706" width="13.5546875" customWidth="1"/>
    <col min="8707" max="8707" width="28.33203125" customWidth="1"/>
    <col min="8708" max="8708" width="13" customWidth="1"/>
    <col min="8709" max="8709" width="11.33203125" customWidth="1"/>
    <col min="8710" max="8711" width="14.21875" customWidth="1"/>
    <col min="8712" max="8716" width="13.5546875" bestFit="1" customWidth="1"/>
    <col min="8717" max="8717" width="16.109375" bestFit="1" customWidth="1"/>
    <col min="8718" max="8723" width="13.5546875" bestFit="1" customWidth="1"/>
    <col min="8724" max="8724" width="11.33203125" customWidth="1"/>
    <col min="8725" max="8726" width="11.44140625" bestFit="1" customWidth="1"/>
    <col min="8727" max="8727" width="9.44140625" bestFit="1" customWidth="1"/>
    <col min="8961" max="8961" width="13.5546875" bestFit="1" customWidth="1"/>
    <col min="8962" max="8962" width="13.5546875" customWidth="1"/>
    <col min="8963" max="8963" width="28.33203125" customWidth="1"/>
    <col min="8964" max="8964" width="13" customWidth="1"/>
    <col min="8965" max="8965" width="11.33203125" customWidth="1"/>
    <col min="8966" max="8967" width="14.21875" customWidth="1"/>
    <col min="8968" max="8972" width="13.5546875" bestFit="1" customWidth="1"/>
    <col min="8973" max="8973" width="16.109375" bestFit="1" customWidth="1"/>
    <col min="8974" max="8979" width="13.5546875" bestFit="1" customWidth="1"/>
    <col min="8980" max="8980" width="11.33203125" customWidth="1"/>
    <col min="8981" max="8982" width="11.44140625" bestFit="1" customWidth="1"/>
    <col min="8983" max="8983" width="9.44140625" bestFit="1" customWidth="1"/>
    <col min="9217" max="9217" width="13.5546875" bestFit="1" customWidth="1"/>
    <col min="9218" max="9218" width="13.5546875" customWidth="1"/>
    <col min="9219" max="9219" width="28.33203125" customWidth="1"/>
    <col min="9220" max="9220" width="13" customWidth="1"/>
    <col min="9221" max="9221" width="11.33203125" customWidth="1"/>
    <col min="9222" max="9223" width="14.21875" customWidth="1"/>
    <col min="9224" max="9228" width="13.5546875" bestFit="1" customWidth="1"/>
    <col min="9229" max="9229" width="16.109375" bestFit="1" customWidth="1"/>
    <col min="9230" max="9235" width="13.5546875" bestFit="1" customWidth="1"/>
    <col min="9236" max="9236" width="11.33203125" customWidth="1"/>
    <col min="9237" max="9238" width="11.44140625" bestFit="1" customWidth="1"/>
    <col min="9239" max="9239" width="9.44140625" bestFit="1" customWidth="1"/>
    <col min="9473" max="9473" width="13.5546875" bestFit="1" customWidth="1"/>
    <col min="9474" max="9474" width="13.5546875" customWidth="1"/>
    <col min="9475" max="9475" width="28.33203125" customWidth="1"/>
    <col min="9476" max="9476" width="13" customWidth="1"/>
    <col min="9477" max="9477" width="11.33203125" customWidth="1"/>
    <col min="9478" max="9479" width="14.21875" customWidth="1"/>
    <col min="9480" max="9484" width="13.5546875" bestFit="1" customWidth="1"/>
    <col min="9485" max="9485" width="16.109375" bestFit="1" customWidth="1"/>
    <col min="9486" max="9491" width="13.5546875" bestFit="1" customWidth="1"/>
    <col min="9492" max="9492" width="11.33203125" customWidth="1"/>
    <col min="9493" max="9494" width="11.44140625" bestFit="1" customWidth="1"/>
    <col min="9495" max="9495" width="9.44140625" bestFit="1" customWidth="1"/>
    <col min="9729" max="9729" width="13.5546875" bestFit="1" customWidth="1"/>
    <col min="9730" max="9730" width="13.5546875" customWidth="1"/>
    <col min="9731" max="9731" width="28.33203125" customWidth="1"/>
    <col min="9732" max="9732" width="13" customWidth="1"/>
    <col min="9733" max="9733" width="11.33203125" customWidth="1"/>
    <col min="9734" max="9735" width="14.21875" customWidth="1"/>
    <col min="9736" max="9740" width="13.5546875" bestFit="1" customWidth="1"/>
    <col min="9741" max="9741" width="16.109375" bestFit="1" customWidth="1"/>
    <col min="9742" max="9747" width="13.5546875" bestFit="1" customWidth="1"/>
    <col min="9748" max="9748" width="11.33203125" customWidth="1"/>
    <col min="9749" max="9750" width="11.44140625" bestFit="1" customWidth="1"/>
    <col min="9751" max="9751" width="9.44140625" bestFit="1" customWidth="1"/>
    <col min="9985" max="9985" width="13.5546875" bestFit="1" customWidth="1"/>
    <col min="9986" max="9986" width="13.5546875" customWidth="1"/>
    <col min="9987" max="9987" width="28.33203125" customWidth="1"/>
    <col min="9988" max="9988" width="13" customWidth="1"/>
    <col min="9989" max="9989" width="11.33203125" customWidth="1"/>
    <col min="9990" max="9991" width="14.21875" customWidth="1"/>
    <col min="9992" max="9996" width="13.5546875" bestFit="1" customWidth="1"/>
    <col min="9997" max="9997" width="16.109375" bestFit="1" customWidth="1"/>
    <col min="9998" max="10003" width="13.5546875" bestFit="1" customWidth="1"/>
    <col min="10004" max="10004" width="11.33203125" customWidth="1"/>
    <col min="10005" max="10006" width="11.44140625" bestFit="1" customWidth="1"/>
    <col min="10007" max="10007" width="9.44140625" bestFit="1" customWidth="1"/>
    <col min="10241" max="10241" width="13.5546875" bestFit="1" customWidth="1"/>
    <col min="10242" max="10242" width="13.5546875" customWidth="1"/>
    <col min="10243" max="10243" width="28.33203125" customWidth="1"/>
    <col min="10244" max="10244" width="13" customWidth="1"/>
    <col min="10245" max="10245" width="11.33203125" customWidth="1"/>
    <col min="10246" max="10247" width="14.21875" customWidth="1"/>
    <col min="10248" max="10252" width="13.5546875" bestFit="1" customWidth="1"/>
    <col min="10253" max="10253" width="16.109375" bestFit="1" customWidth="1"/>
    <col min="10254" max="10259" width="13.5546875" bestFit="1" customWidth="1"/>
    <col min="10260" max="10260" width="11.33203125" customWidth="1"/>
    <col min="10261" max="10262" width="11.44140625" bestFit="1" customWidth="1"/>
    <col min="10263" max="10263" width="9.44140625" bestFit="1" customWidth="1"/>
    <col min="10497" max="10497" width="13.5546875" bestFit="1" customWidth="1"/>
    <col min="10498" max="10498" width="13.5546875" customWidth="1"/>
    <col min="10499" max="10499" width="28.33203125" customWidth="1"/>
    <col min="10500" max="10500" width="13" customWidth="1"/>
    <col min="10501" max="10501" width="11.33203125" customWidth="1"/>
    <col min="10502" max="10503" width="14.21875" customWidth="1"/>
    <col min="10504" max="10508" width="13.5546875" bestFit="1" customWidth="1"/>
    <col min="10509" max="10509" width="16.109375" bestFit="1" customWidth="1"/>
    <col min="10510" max="10515" width="13.5546875" bestFit="1" customWidth="1"/>
    <col min="10516" max="10516" width="11.33203125" customWidth="1"/>
    <col min="10517" max="10518" width="11.44140625" bestFit="1" customWidth="1"/>
    <col min="10519" max="10519" width="9.44140625" bestFit="1" customWidth="1"/>
    <col min="10753" max="10753" width="13.5546875" bestFit="1" customWidth="1"/>
    <col min="10754" max="10754" width="13.5546875" customWidth="1"/>
    <col min="10755" max="10755" width="28.33203125" customWidth="1"/>
    <col min="10756" max="10756" width="13" customWidth="1"/>
    <col min="10757" max="10757" width="11.33203125" customWidth="1"/>
    <col min="10758" max="10759" width="14.21875" customWidth="1"/>
    <col min="10760" max="10764" width="13.5546875" bestFit="1" customWidth="1"/>
    <col min="10765" max="10765" width="16.109375" bestFit="1" customWidth="1"/>
    <col min="10766" max="10771" width="13.5546875" bestFit="1" customWidth="1"/>
    <col min="10772" max="10772" width="11.33203125" customWidth="1"/>
    <col min="10773" max="10774" width="11.44140625" bestFit="1" customWidth="1"/>
    <col min="10775" max="10775" width="9.44140625" bestFit="1" customWidth="1"/>
    <col min="11009" max="11009" width="13.5546875" bestFit="1" customWidth="1"/>
    <col min="11010" max="11010" width="13.5546875" customWidth="1"/>
    <col min="11011" max="11011" width="28.33203125" customWidth="1"/>
    <col min="11012" max="11012" width="13" customWidth="1"/>
    <col min="11013" max="11013" width="11.33203125" customWidth="1"/>
    <col min="11014" max="11015" width="14.21875" customWidth="1"/>
    <col min="11016" max="11020" width="13.5546875" bestFit="1" customWidth="1"/>
    <col min="11021" max="11021" width="16.109375" bestFit="1" customWidth="1"/>
    <col min="11022" max="11027" width="13.5546875" bestFit="1" customWidth="1"/>
    <col min="11028" max="11028" width="11.33203125" customWidth="1"/>
    <col min="11029" max="11030" width="11.44140625" bestFit="1" customWidth="1"/>
    <col min="11031" max="11031" width="9.44140625" bestFit="1" customWidth="1"/>
    <col min="11265" max="11265" width="13.5546875" bestFit="1" customWidth="1"/>
    <col min="11266" max="11266" width="13.5546875" customWidth="1"/>
    <col min="11267" max="11267" width="28.33203125" customWidth="1"/>
    <col min="11268" max="11268" width="13" customWidth="1"/>
    <col min="11269" max="11269" width="11.33203125" customWidth="1"/>
    <col min="11270" max="11271" width="14.21875" customWidth="1"/>
    <col min="11272" max="11276" width="13.5546875" bestFit="1" customWidth="1"/>
    <col min="11277" max="11277" width="16.109375" bestFit="1" customWidth="1"/>
    <col min="11278" max="11283" width="13.5546875" bestFit="1" customWidth="1"/>
    <col min="11284" max="11284" width="11.33203125" customWidth="1"/>
    <col min="11285" max="11286" width="11.44140625" bestFit="1" customWidth="1"/>
    <col min="11287" max="11287" width="9.44140625" bestFit="1" customWidth="1"/>
    <col min="11521" max="11521" width="13.5546875" bestFit="1" customWidth="1"/>
    <col min="11522" max="11522" width="13.5546875" customWidth="1"/>
    <col min="11523" max="11523" width="28.33203125" customWidth="1"/>
    <col min="11524" max="11524" width="13" customWidth="1"/>
    <col min="11525" max="11525" width="11.33203125" customWidth="1"/>
    <col min="11526" max="11527" width="14.21875" customWidth="1"/>
    <col min="11528" max="11532" width="13.5546875" bestFit="1" customWidth="1"/>
    <col min="11533" max="11533" width="16.109375" bestFit="1" customWidth="1"/>
    <col min="11534" max="11539" width="13.5546875" bestFit="1" customWidth="1"/>
    <col min="11540" max="11540" width="11.33203125" customWidth="1"/>
    <col min="11541" max="11542" width="11.44140625" bestFit="1" customWidth="1"/>
    <col min="11543" max="11543" width="9.44140625" bestFit="1" customWidth="1"/>
    <col min="11777" max="11777" width="13.5546875" bestFit="1" customWidth="1"/>
    <col min="11778" max="11778" width="13.5546875" customWidth="1"/>
    <col min="11779" max="11779" width="28.33203125" customWidth="1"/>
    <col min="11780" max="11780" width="13" customWidth="1"/>
    <col min="11781" max="11781" width="11.33203125" customWidth="1"/>
    <col min="11782" max="11783" width="14.21875" customWidth="1"/>
    <col min="11784" max="11788" width="13.5546875" bestFit="1" customWidth="1"/>
    <col min="11789" max="11789" width="16.109375" bestFit="1" customWidth="1"/>
    <col min="11790" max="11795" width="13.5546875" bestFit="1" customWidth="1"/>
    <col min="11796" max="11796" width="11.33203125" customWidth="1"/>
    <col min="11797" max="11798" width="11.44140625" bestFit="1" customWidth="1"/>
    <col min="11799" max="11799" width="9.44140625" bestFit="1" customWidth="1"/>
    <col min="12033" max="12033" width="13.5546875" bestFit="1" customWidth="1"/>
    <col min="12034" max="12034" width="13.5546875" customWidth="1"/>
    <col min="12035" max="12035" width="28.33203125" customWidth="1"/>
    <col min="12036" max="12036" width="13" customWidth="1"/>
    <col min="12037" max="12037" width="11.33203125" customWidth="1"/>
    <col min="12038" max="12039" width="14.21875" customWidth="1"/>
    <col min="12040" max="12044" width="13.5546875" bestFit="1" customWidth="1"/>
    <col min="12045" max="12045" width="16.109375" bestFit="1" customWidth="1"/>
    <col min="12046" max="12051" width="13.5546875" bestFit="1" customWidth="1"/>
    <col min="12052" max="12052" width="11.33203125" customWidth="1"/>
    <col min="12053" max="12054" width="11.44140625" bestFit="1" customWidth="1"/>
    <col min="12055" max="12055" width="9.44140625" bestFit="1" customWidth="1"/>
    <col min="12289" max="12289" width="13.5546875" bestFit="1" customWidth="1"/>
    <col min="12290" max="12290" width="13.5546875" customWidth="1"/>
    <col min="12291" max="12291" width="28.33203125" customWidth="1"/>
    <col min="12292" max="12292" width="13" customWidth="1"/>
    <col min="12293" max="12293" width="11.33203125" customWidth="1"/>
    <col min="12294" max="12295" width="14.21875" customWidth="1"/>
    <col min="12296" max="12300" width="13.5546875" bestFit="1" customWidth="1"/>
    <col min="12301" max="12301" width="16.109375" bestFit="1" customWidth="1"/>
    <col min="12302" max="12307" width="13.5546875" bestFit="1" customWidth="1"/>
    <col min="12308" max="12308" width="11.33203125" customWidth="1"/>
    <col min="12309" max="12310" width="11.44140625" bestFit="1" customWidth="1"/>
    <col min="12311" max="12311" width="9.44140625" bestFit="1" customWidth="1"/>
    <col min="12545" max="12545" width="13.5546875" bestFit="1" customWidth="1"/>
    <col min="12546" max="12546" width="13.5546875" customWidth="1"/>
    <col min="12547" max="12547" width="28.33203125" customWidth="1"/>
    <col min="12548" max="12548" width="13" customWidth="1"/>
    <col min="12549" max="12549" width="11.33203125" customWidth="1"/>
    <col min="12550" max="12551" width="14.21875" customWidth="1"/>
    <col min="12552" max="12556" width="13.5546875" bestFit="1" customWidth="1"/>
    <col min="12557" max="12557" width="16.109375" bestFit="1" customWidth="1"/>
    <col min="12558" max="12563" width="13.5546875" bestFit="1" customWidth="1"/>
    <col min="12564" max="12564" width="11.33203125" customWidth="1"/>
    <col min="12565" max="12566" width="11.44140625" bestFit="1" customWidth="1"/>
    <col min="12567" max="12567" width="9.44140625" bestFit="1" customWidth="1"/>
    <col min="12801" max="12801" width="13.5546875" bestFit="1" customWidth="1"/>
    <col min="12802" max="12802" width="13.5546875" customWidth="1"/>
    <col min="12803" max="12803" width="28.33203125" customWidth="1"/>
    <col min="12804" max="12804" width="13" customWidth="1"/>
    <col min="12805" max="12805" width="11.33203125" customWidth="1"/>
    <col min="12806" max="12807" width="14.21875" customWidth="1"/>
    <col min="12808" max="12812" width="13.5546875" bestFit="1" customWidth="1"/>
    <col min="12813" max="12813" width="16.109375" bestFit="1" customWidth="1"/>
    <col min="12814" max="12819" width="13.5546875" bestFit="1" customWidth="1"/>
    <col min="12820" max="12820" width="11.33203125" customWidth="1"/>
    <col min="12821" max="12822" width="11.44140625" bestFit="1" customWidth="1"/>
    <col min="12823" max="12823" width="9.44140625" bestFit="1" customWidth="1"/>
    <col min="13057" max="13057" width="13.5546875" bestFit="1" customWidth="1"/>
    <col min="13058" max="13058" width="13.5546875" customWidth="1"/>
    <col min="13059" max="13059" width="28.33203125" customWidth="1"/>
    <col min="13060" max="13060" width="13" customWidth="1"/>
    <col min="13061" max="13061" width="11.33203125" customWidth="1"/>
    <col min="13062" max="13063" width="14.21875" customWidth="1"/>
    <col min="13064" max="13068" width="13.5546875" bestFit="1" customWidth="1"/>
    <col min="13069" max="13069" width="16.109375" bestFit="1" customWidth="1"/>
    <col min="13070" max="13075" width="13.5546875" bestFit="1" customWidth="1"/>
    <col min="13076" max="13076" width="11.33203125" customWidth="1"/>
    <col min="13077" max="13078" width="11.44140625" bestFit="1" customWidth="1"/>
    <col min="13079" max="13079" width="9.44140625" bestFit="1" customWidth="1"/>
    <col min="13313" max="13313" width="13.5546875" bestFit="1" customWidth="1"/>
    <col min="13314" max="13314" width="13.5546875" customWidth="1"/>
    <col min="13315" max="13315" width="28.33203125" customWidth="1"/>
    <col min="13316" max="13316" width="13" customWidth="1"/>
    <col min="13317" max="13317" width="11.33203125" customWidth="1"/>
    <col min="13318" max="13319" width="14.21875" customWidth="1"/>
    <col min="13320" max="13324" width="13.5546875" bestFit="1" customWidth="1"/>
    <col min="13325" max="13325" width="16.109375" bestFit="1" customWidth="1"/>
    <col min="13326" max="13331" width="13.5546875" bestFit="1" customWidth="1"/>
    <col min="13332" max="13332" width="11.33203125" customWidth="1"/>
    <col min="13333" max="13334" width="11.44140625" bestFit="1" customWidth="1"/>
    <col min="13335" max="13335" width="9.44140625" bestFit="1" customWidth="1"/>
    <col min="13569" max="13569" width="13.5546875" bestFit="1" customWidth="1"/>
    <col min="13570" max="13570" width="13.5546875" customWidth="1"/>
    <col min="13571" max="13571" width="28.33203125" customWidth="1"/>
    <col min="13572" max="13572" width="13" customWidth="1"/>
    <col min="13573" max="13573" width="11.33203125" customWidth="1"/>
    <col min="13574" max="13575" width="14.21875" customWidth="1"/>
    <col min="13576" max="13580" width="13.5546875" bestFit="1" customWidth="1"/>
    <col min="13581" max="13581" width="16.109375" bestFit="1" customWidth="1"/>
    <col min="13582" max="13587" width="13.5546875" bestFit="1" customWidth="1"/>
    <col min="13588" max="13588" width="11.33203125" customWidth="1"/>
    <col min="13589" max="13590" width="11.44140625" bestFit="1" customWidth="1"/>
    <col min="13591" max="13591" width="9.44140625" bestFit="1" customWidth="1"/>
    <col min="13825" max="13825" width="13.5546875" bestFit="1" customWidth="1"/>
    <col min="13826" max="13826" width="13.5546875" customWidth="1"/>
    <col min="13827" max="13827" width="28.33203125" customWidth="1"/>
    <col min="13828" max="13828" width="13" customWidth="1"/>
    <col min="13829" max="13829" width="11.33203125" customWidth="1"/>
    <col min="13830" max="13831" width="14.21875" customWidth="1"/>
    <col min="13832" max="13836" width="13.5546875" bestFit="1" customWidth="1"/>
    <col min="13837" max="13837" width="16.109375" bestFit="1" customWidth="1"/>
    <col min="13838" max="13843" width="13.5546875" bestFit="1" customWidth="1"/>
    <col min="13844" max="13844" width="11.33203125" customWidth="1"/>
    <col min="13845" max="13846" width="11.44140625" bestFit="1" customWidth="1"/>
    <col min="13847" max="13847" width="9.44140625" bestFit="1" customWidth="1"/>
    <col min="14081" max="14081" width="13.5546875" bestFit="1" customWidth="1"/>
    <col min="14082" max="14082" width="13.5546875" customWidth="1"/>
    <col min="14083" max="14083" width="28.33203125" customWidth="1"/>
    <col min="14084" max="14084" width="13" customWidth="1"/>
    <col min="14085" max="14085" width="11.33203125" customWidth="1"/>
    <col min="14086" max="14087" width="14.21875" customWidth="1"/>
    <col min="14088" max="14092" width="13.5546875" bestFit="1" customWidth="1"/>
    <col min="14093" max="14093" width="16.109375" bestFit="1" customWidth="1"/>
    <col min="14094" max="14099" width="13.5546875" bestFit="1" customWidth="1"/>
    <col min="14100" max="14100" width="11.33203125" customWidth="1"/>
    <col min="14101" max="14102" width="11.44140625" bestFit="1" customWidth="1"/>
    <col min="14103" max="14103" width="9.44140625" bestFit="1" customWidth="1"/>
    <col min="14337" max="14337" width="13.5546875" bestFit="1" customWidth="1"/>
    <col min="14338" max="14338" width="13.5546875" customWidth="1"/>
    <col min="14339" max="14339" width="28.33203125" customWidth="1"/>
    <col min="14340" max="14340" width="13" customWidth="1"/>
    <col min="14341" max="14341" width="11.33203125" customWidth="1"/>
    <col min="14342" max="14343" width="14.21875" customWidth="1"/>
    <col min="14344" max="14348" width="13.5546875" bestFit="1" customWidth="1"/>
    <col min="14349" max="14349" width="16.109375" bestFit="1" customWidth="1"/>
    <col min="14350" max="14355" width="13.5546875" bestFit="1" customWidth="1"/>
    <col min="14356" max="14356" width="11.33203125" customWidth="1"/>
    <col min="14357" max="14358" width="11.44140625" bestFit="1" customWidth="1"/>
    <col min="14359" max="14359" width="9.44140625" bestFit="1" customWidth="1"/>
    <col min="14593" max="14593" width="13.5546875" bestFit="1" customWidth="1"/>
    <col min="14594" max="14594" width="13.5546875" customWidth="1"/>
    <col min="14595" max="14595" width="28.33203125" customWidth="1"/>
    <col min="14596" max="14596" width="13" customWidth="1"/>
    <col min="14597" max="14597" width="11.33203125" customWidth="1"/>
    <col min="14598" max="14599" width="14.21875" customWidth="1"/>
    <col min="14600" max="14604" width="13.5546875" bestFit="1" customWidth="1"/>
    <col min="14605" max="14605" width="16.109375" bestFit="1" customWidth="1"/>
    <col min="14606" max="14611" width="13.5546875" bestFit="1" customWidth="1"/>
    <col min="14612" max="14612" width="11.33203125" customWidth="1"/>
    <col min="14613" max="14614" width="11.44140625" bestFit="1" customWidth="1"/>
    <col min="14615" max="14615" width="9.44140625" bestFit="1" customWidth="1"/>
    <col min="14849" max="14849" width="13.5546875" bestFit="1" customWidth="1"/>
    <col min="14850" max="14850" width="13.5546875" customWidth="1"/>
    <col min="14851" max="14851" width="28.33203125" customWidth="1"/>
    <col min="14852" max="14852" width="13" customWidth="1"/>
    <col min="14853" max="14853" width="11.33203125" customWidth="1"/>
    <col min="14854" max="14855" width="14.21875" customWidth="1"/>
    <col min="14856" max="14860" width="13.5546875" bestFit="1" customWidth="1"/>
    <col min="14861" max="14861" width="16.109375" bestFit="1" customWidth="1"/>
    <col min="14862" max="14867" width="13.5546875" bestFit="1" customWidth="1"/>
    <col min="14868" max="14868" width="11.33203125" customWidth="1"/>
    <col min="14869" max="14870" width="11.44140625" bestFit="1" customWidth="1"/>
    <col min="14871" max="14871" width="9.44140625" bestFit="1" customWidth="1"/>
    <col min="15105" max="15105" width="13.5546875" bestFit="1" customWidth="1"/>
    <col min="15106" max="15106" width="13.5546875" customWidth="1"/>
    <col min="15107" max="15107" width="28.33203125" customWidth="1"/>
    <col min="15108" max="15108" width="13" customWidth="1"/>
    <col min="15109" max="15109" width="11.33203125" customWidth="1"/>
    <col min="15110" max="15111" width="14.21875" customWidth="1"/>
    <col min="15112" max="15116" width="13.5546875" bestFit="1" customWidth="1"/>
    <col min="15117" max="15117" width="16.109375" bestFit="1" customWidth="1"/>
    <col min="15118" max="15123" width="13.5546875" bestFit="1" customWidth="1"/>
    <col min="15124" max="15124" width="11.33203125" customWidth="1"/>
    <col min="15125" max="15126" width="11.44140625" bestFit="1" customWidth="1"/>
    <col min="15127" max="15127" width="9.44140625" bestFit="1" customWidth="1"/>
    <col min="15361" max="15361" width="13.5546875" bestFit="1" customWidth="1"/>
    <col min="15362" max="15362" width="13.5546875" customWidth="1"/>
    <col min="15363" max="15363" width="28.33203125" customWidth="1"/>
    <col min="15364" max="15364" width="13" customWidth="1"/>
    <col min="15365" max="15365" width="11.33203125" customWidth="1"/>
    <col min="15366" max="15367" width="14.21875" customWidth="1"/>
    <col min="15368" max="15372" width="13.5546875" bestFit="1" customWidth="1"/>
    <col min="15373" max="15373" width="16.109375" bestFit="1" customWidth="1"/>
    <col min="15374" max="15379" width="13.5546875" bestFit="1" customWidth="1"/>
    <col min="15380" max="15380" width="11.33203125" customWidth="1"/>
    <col min="15381" max="15382" width="11.44140625" bestFit="1" customWidth="1"/>
    <col min="15383" max="15383" width="9.44140625" bestFit="1" customWidth="1"/>
    <col min="15617" max="15617" width="13.5546875" bestFit="1" customWidth="1"/>
    <col min="15618" max="15618" width="13.5546875" customWidth="1"/>
    <col min="15619" max="15619" width="28.33203125" customWidth="1"/>
    <col min="15620" max="15620" width="13" customWidth="1"/>
    <col min="15621" max="15621" width="11.33203125" customWidth="1"/>
    <col min="15622" max="15623" width="14.21875" customWidth="1"/>
    <col min="15624" max="15628" width="13.5546875" bestFit="1" customWidth="1"/>
    <col min="15629" max="15629" width="16.109375" bestFit="1" customWidth="1"/>
    <col min="15630" max="15635" width="13.5546875" bestFit="1" customWidth="1"/>
    <col min="15636" max="15636" width="11.33203125" customWidth="1"/>
    <col min="15637" max="15638" width="11.44140625" bestFit="1" customWidth="1"/>
    <col min="15639" max="15639" width="9.44140625" bestFit="1" customWidth="1"/>
    <col min="15873" max="15873" width="13.5546875" bestFit="1" customWidth="1"/>
    <col min="15874" max="15874" width="13.5546875" customWidth="1"/>
    <col min="15875" max="15875" width="28.33203125" customWidth="1"/>
    <col min="15876" max="15876" width="13" customWidth="1"/>
    <col min="15877" max="15877" width="11.33203125" customWidth="1"/>
    <col min="15878" max="15879" width="14.21875" customWidth="1"/>
    <col min="15880" max="15884" width="13.5546875" bestFit="1" customWidth="1"/>
    <col min="15885" max="15885" width="16.109375" bestFit="1" customWidth="1"/>
    <col min="15886" max="15891" width="13.5546875" bestFit="1" customWidth="1"/>
    <col min="15892" max="15892" width="11.33203125" customWidth="1"/>
    <col min="15893" max="15894" width="11.44140625" bestFit="1" customWidth="1"/>
    <col min="15895" max="15895" width="9.44140625" bestFit="1" customWidth="1"/>
    <col min="16129" max="16129" width="13.5546875" bestFit="1" customWidth="1"/>
    <col min="16130" max="16130" width="13.5546875" customWidth="1"/>
    <col min="16131" max="16131" width="28.33203125" customWidth="1"/>
    <col min="16132" max="16132" width="13" customWidth="1"/>
    <col min="16133" max="16133" width="11.33203125" customWidth="1"/>
    <col min="16134" max="16135" width="14.21875" customWidth="1"/>
    <col min="16136" max="16140" width="13.5546875" bestFit="1" customWidth="1"/>
    <col min="16141" max="16141" width="16.109375" bestFit="1" customWidth="1"/>
    <col min="16142" max="16147" width="13.5546875" bestFit="1" customWidth="1"/>
    <col min="16148" max="16148" width="11.33203125" customWidth="1"/>
    <col min="16149" max="16150" width="11.44140625" bestFit="1" customWidth="1"/>
    <col min="16151" max="16151" width="9.44140625" bestFit="1" customWidth="1"/>
  </cols>
  <sheetData>
    <row r="1" spans="1:23" s="705" customFormat="1">
      <c r="A1" s="593"/>
      <c r="B1" s="593"/>
      <c r="C1" s="705" t="s">
        <v>321</v>
      </c>
      <c r="E1" s="594"/>
      <c r="F1" s="593"/>
      <c r="G1" s="593"/>
      <c r="T1" s="593"/>
    </row>
    <row r="2" spans="1:23" s="705" customFormat="1">
      <c r="A2" s="593"/>
      <c r="B2" s="593"/>
      <c r="E2" s="594"/>
      <c r="F2" s="593"/>
      <c r="G2" s="593"/>
      <c r="H2" s="705" t="s">
        <v>322</v>
      </c>
      <c r="I2" s="705" t="s">
        <v>323</v>
      </c>
      <c r="J2" s="705" t="s">
        <v>324</v>
      </c>
      <c r="K2" s="705" t="s">
        <v>325</v>
      </c>
      <c r="L2" s="705" t="s">
        <v>326</v>
      </c>
      <c r="M2" s="705" t="s">
        <v>327</v>
      </c>
      <c r="N2" s="705" t="s">
        <v>328</v>
      </c>
      <c r="O2" s="705" t="s">
        <v>329</v>
      </c>
      <c r="P2" s="705" t="s">
        <v>330</v>
      </c>
      <c r="Q2" s="705" t="s">
        <v>331</v>
      </c>
      <c r="R2" s="705" t="s">
        <v>332</v>
      </c>
      <c r="S2" s="705" t="s">
        <v>333</v>
      </c>
      <c r="T2" s="593"/>
    </row>
    <row r="3" spans="1:23" s="705" customFormat="1">
      <c r="A3" s="593"/>
      <c r="B3" s="593"/>
      <c r="E3" s="594"/>
      <c r="F3" s="593"/>
      <c r="G3" s="593"/>
      <c r="H3" s="705">
        <v>31</v>
      </c>
      <c r="I3" s="705">
        <v>28</v>
      </c>
      <c r="J3" s="705">
        <v>31</v>
      </c>
      <c r="K3" s="705">
        <v>30</v>
      </c>
      <c r="L3" s="705">
        <v>31</v>
      </c>
      <c r="M3" s="705">
        <v>30</v>
      </c>
      <c r="N3" s="705">
        <v>31</v>
      </c>
      <c r="O3" s="705">
        <v>31</v>
      </c>
      <c r="P3" s="705">
        <v>30</v>
      </c>
      <c r="Q3" s="705">
        <v>31</v>
      </c>
      <c r="R3" s="705">
        <v>30</v>
      </c>
      <c r="S3" s="705">
        <v>31</v>
      </c>
      <c r="T3" s="593"/>
    </row>
    <row r="4" spans="1:23" s="705" customFormat="1">
      <c r="A4" s="593"/>
      <c r="B4" s="593"/>
      <c r="D4" s="705" t="s">
        <v>334</v>
      </c>
      <c r="E4" s="594"/>
      <c r="F4" s="593"/>
      <c r="G4" s="593" t="s">
        <v>481</v>
      </c>
      <c r="H4" s="706">
        <f>44/7</f>
        <v>6.2857142857142856</v>
      </c>
      <c r="I4" s="706">
        <f>H4</f>
        <v>6.2857142857142856</v>
      </c>
      <c r="J4" s="706">
        <f t="shared" ref="J4:S4" si="0">I4</f>
        <v>6.2857142857142856</v>
      </c>
      <c r="K4" s="706">
        <f t="shared" si="0"/>
        <v>6.2857142857142856</v>
      </c>
      <c r="L4" s="706">
        <f t="shared" si="0"/>
        <v>6.2857142857142856</v>
      </c>
      <c r="M4" s="706">
        <f t="shared" si="0"/>
        <v>6.2857142857142856</v>
      </c>
      <c r="N4" s="706">
        <f t="shared" si="0"/>
        <v>6.2857142857142856</v>
      </c>
      <c r="O4" s="706">
        <f t="shared" si="0"/>
        <v>6.2857142857142856</v>
      </c>
      <c r="P4" s="706">
        <f t="shared" si="0"/>
        <v>6.2857142857142856</v>
      </c>
      <c r="Q4" s="706">
        <f t="shared" si="0"/>
        <v>6.2857142857142856</v>
      </c>
      <c r="R4" s="706">
        <f t="shared" si="0"/>
        <v>6.2857142857142856</v>
      </c>
      <c r="S4" s="706">
        <f t="shared" si="0"/>
        <v>6.2857142857142856</v>
      </c>
      <c r="T4" s="593"/>
    </row>
    <row r="5" spans="1:23" s="705" customFormat="1" ht="27">
      <c r="A5" s="593" t="s">
        <v>335</v>
      </c>
      <c r="B5" s="593" t="s">
        <v>481</v>
      </c>
      <c r="C5" s="707" t="s">
        <v>482</v>
      </c>
      <c r="D5" s="705">
        <f>COUNT(H6:H22)</f>
        <v>17</v>
      </c>
      <c r="E5" s="595" t="s">
        <v>336</v>
      </c>
      <c r="F5" s="596" t="s">
        <v>337</v>
      </c>
      <c r="G5" s="596" t="s">
        <v>337</v>
      </c>
      <c r="T5" s="593"/>
    </row>
    <row r="6" spans="1:23">
      <c r="A6" s="597">
        <v>7.35</v>
      </c>
      <c r="B6" s="601">
        <v>7.75</v>
      </c>
      <c r="C6" s="708" t="s">
        <v>483</v>
      </c>
      <c r="E6" s="598">
        <v>0.35830000000000001</v>
      </c>
      <c r="F6" s="597">
        <f t="shared" ref="F6:F19" si="1">A6*E6</f>
        <v>2.633505</v>
      </c>
      <c r="G6" s="601">
        <f t="shared" ref="G6:G16" si="2">E6*B6</f>
        <v>2.7768250000000001</v>
      </c>
      <c r="H6" s="597">
        <f>F6*$H$4*$H$3</f>
        <v>513.15726000000006</v>
      </c>
      <c r="I6" s="597">
        <f>F6*$I$4*$I$3</f>
        <v>463.49688000000003</v>
      </c>
      <c r="J6" s="597">
        <f>F6*$J$4*$J$3</f>
        <v>513.15726000000006</v>
      </c>
      <c r="K6" s="601">
        <f t="shared" ref="K6:K14" si="3">G6*$K$4*$K$3</f>
        <v>523.62985714285719</v>
      </c>
      <c r="L6" s="597">
        <f t="shared" ref="L6:L15" si="4">G6*$L$4*$L$3</f>
        <v>541.0841857142857</v>
      </c>
      <c r="M6" s="597">
        <f t="shared" ref="M6:M15" si="5">G6*$M$4*$M$3</f>
        <v>523.62985714285719</v>
      </c>
      <c r="N6" s="597">
        <f t="shared" ref="N6:N15" si="6">G6*$N$4*$N$3</f>
        <v>541.0841857142857</v>
      </c>
      <c r="O6" s="597">
        <f t="shared" ref="O6:O15" si="7">G6*$O$4*$O$3</f>
        <v>541.0841857142857</v>
      </c>
      <c r="P6" s="597">
        <f t="shared" ref="P6:P15" si="8">G6*$P$4*$P$3</f>
        <v>523.62985714285719</v>
      </c>
      <c r="Q6" s="597">
        <f t="shared" ref="Q6:Q15" si="9">G6*$Q$4*$Q$3</f>
        <v>541.0841857142857</v>
      </c>
      <c r="R6" s="597">
        <f t="shared" ref="R6:R15" si="10">G6*$R$4*$R$3</f>
        <v>523.62985714285719</v>
      </c>
      <c r="S6" s="597">
        <f t="shared" ref="S6:S15" si="11">G6*$S$4*$S$3</f>
        <v>541.0841857142857</v>
      </c>
      <c r="U6" s="597"/>
      <c r="W6" s="709"/>
    </row>
    <row r="7" spans="1:23">
      <c r="A7" s="597">
        <v>7.35</v>
      </c>
      <c r="B7" s="601">
        <v>7.75</v>
      </c>
      <c r="C7" s="708" t="s">
        <v>484</v>
      </c>
      <c r="E7" s="598">
        <v>0.35830000000000001</v>
      </c>
      <c r="F7" s="597">
        <f t="shared" si="1"/>
        <v>2.633505</v>
      </c>
      <c r="G7" s="601">
        <f t="shared" si="2"/>
        <v>2.7768250000000001</v>
      </c>
      <c r="H7" s="597">
        <f t="shared" ref="H7:H19" si="12">F7*$H$4*$H$3</f>
        <v>513.15726000000006</v>
      </c>
      <c r="I7" s="597">
        <f t="shared" ref="I7:I19" si="13">F7*$I$4*$I$3</f>
        <v>463.49688000000003</v>
      </c>
      <c r="J7" s="597">
        <f t="shared" ref="J7:J19" si="14">F7*$J$4*$J$3</f>
        <v>513.15726000000006</v>
      </c>
      <c r="K7" s="601">
        <f t="shared" si="3"/>
        <v>523.62985714285719</v>
      </c>
      <c r="L7" s="597">
        <f t="shared" si="4"/>
        <v>541.0841857142857</v>
      </c>
      <c r="M7" s="597">
        <f t="shared" si="5"/>
        <v>523.62985714285719</v>
      </c>
      <c r="N7" s="597">
        <f t="shared" si="6"/>
        <v>541.0841857142857</v>
      </c>
      <c r="O7" s="597">
        <f t="shared" si="7"/>
        <v>541.0841857142857</v>
      </c>
      <c r="P7" s="597">
        <f t="shared" si="8"/>
        <v>523.62985714285719</v>
      </c>
      <c r="Q7" s="597">
        <f t="shared" si="9"/>
        <v>541.0841857142857</v>
      </c>
      <c r="R7" s="597">
        <f t="shared" si="10"/>
        <v>523.62985714285719</v>
      </c>
      <c r="S7" s="597">
        <f t="shared" si="11"/>
        <v>541.0841857142857</v>
      </c>
    </row>
    <row r="8" spans="1:23">
      <c r="A8" s="601">
        <v>7</v>
      </c>
      <c r="B8" s="601">
        <v>7.35</v>
      </c>
      <c r="C8" s="708" t="s">
        <v>485</v>
      </c>
      <c r="E8" s="598">
        <v>0.35830000000000001</v>
      </c>
      <c r="F8" s="597">
        <f t="shared" si="1"/>
        <v>2.5081000000000002</v>
      </c>
      <c r="G8" s="601">
        <f t="shared" si="2"/>
        <v>2.633505</v>
      </c>
      <c r="H8" s="597">
        <f t="shared" si="12"/>
        <v>488.72120000000007</v>
      </c>
      <c r="I8" s="597">
        <f t="shared" si="13"/>
        <v>441.42560000000003</v>
      </c>
      <c r="J8" s="597">
        <f t="shared" si="14"/>
        <v>488.72120000000007</v>
      </c>
      <c r="K8" s="601">
        <f t="shared" si="3"/>
        <v>496.60380000000004</v>
      </c>
      <c r="L8" s="601">
        <f t="shared" si="4"/>
        <v>513.15726000000006</v>
      </c>
      <c r="M8" s="601">
        <f t="shared" si="5"/>
        <v>496.60380000000004</v>
      </c>
      <c r="N8" s="601">
        <f t="shared" si="6"/>
        <v>513.15726000000006</v>
      </c>
      <c r="O8" s="601">
        <f t="shared" si="7"/>
        <v>513.15726000000006</v>
      </c>
      <c r="P8" s="601">
        <f t="shared" si="8"/>
        <v>496.60380000000004</v>
      </c>
      <c r="Q8" s="601">
        <f t="shared" si="9"/>
        <v>513.15726000000006</v>
      </c>
      <c r="R8" s="601">
        <f t="shared" si="10"/>
        <v>496.60380000000004</v>
      </c>
      <c r="S8" s="601">
        <f t="shared" si="11"/>
        <v>513.15726000000006</v>
      </c>
      <c r="T8" s="602">
        <f>(7.25-7)/7</f>
        <v>3.5714285714285712E-2</v>
      </c>
    </row>
    <row r="9" spans="1:23">
      <c r="A9" s="597">
        <v>7.65</v>
      </c>
      <c r="B9" s="601">
        <v>7.75</v>
      </c>
      <c r="C9" s="708" t="s">
        <v>486</v>
      </c>
      <c r="E9" s="598">
        <v>0.35830000000000001</v>
      </c>
      <c r="F9" s="597">
        <f t="shared" si="1"/>
        <v>2.7409950000000003</v>
      </c>
      <c r="G9" s="601">
        <f t="shared" si="2"/>
        <v>2.7768250000000001</v>
      </c>
      <c r="H9" s="597">
        <f t="shared" si="12"/>
        <v>534.10245428571432</v>
      </c>
      <c r="I9" s="597">
        <f>F9*$I$4*$I$3</f>
        <v>482.41512</v>
      </c>
      <c r="J9" s="597">
        <f>F9*$J$4*$J$3</f>
        <v>534.10245428571432</v>
      </c>
      <c r="K9" s="601">
        <f t="shared" si="3"/>
        <v>523.62985714285719</v>
      </c>
      <c r="L9" s="601">
        <f t="shared" si="4"/>
        <v>541.0841857142857</v>
      </c>
      <c r="M9" s="601">
        <f t="shared" si="5"/>
        <v>523.62985714285719</v>
      </c>
      <c r="N9" s="601">
        <f t="shared" si="6"/>
        <v>541.0841857142857</v>
      </c>
      <c r="O9" s="601">
        <f t="shared" si="7"/>
        <v>541.0841857142857</v>
      </c>
      <c r="P9" s="601">
        <f t="shared" si="8"/>
        <v>523.62985714285719</v>
      </c>
      <c r="Q9" s="601">
        <f t="shared" si="9"/>
        <v>541.0841857142857</v>
      </c>
      <c r="R9" s="601">
        <f t="shared" si="10"/>
        <v>523.62985714285719</v>
      </c>
      <c r="S9" s="601">
        <f t="shared" si="11"/>
        <v>541.0841857142857</v>
      </c>
    </row>
    <row r="10" spans="1:23">
      <c r="A10" s="597">
        <v>7.35</v>
      </c>
      <c r="B10" s="601">
        <v>7.75</v>
      </c>
      <c r="C10" s="708" t="s">
        <v>487</v>
      </c>
      <c r="E10" s="598">
        <v>0.35830000000000001</v>
      </c>
      <c r="F10" s="597">
        <f t="shared" si="1"/>
        <v>2.633505</v>
      </c>
      <c r="G10" s="601">
        <f t="shared" si="2"/>
        <v>2.7768250000000001</v>
      </c>
      <c r="H10" s="597">
        <f t="shared" si="12"/>
        <v>513.15726000000006</v>
      </c>
      <c r="I10" s="597">
        <f>F10*$I$4*$I$3</f>
        <v>463.49688000000003</v>
      </c>
      <c r="J10" s="597">
        <f>F10*$J$4*$J$3</f>
        <v>513.15726000000006</v>
      </c>
      <c r="K10" s="601">
        <f t="shared" si="3"/>
        <v>523.62985714285719</v>
      </c>
      <c r="L10" s="601">
        <f t="shared" si="4"/>
        <v>541.0841857142857</v>
      </c>
      <c r="M10" s="601">
        <f t="shared" si="5"/>
        <v>523.62985714285719</v>
      </c>
      <c r="N10" s="601">
        <f t="shared" si="6"/>
        <v>541.0841857142857</v>
      </c>
      <c r="O10" s="601">
        <f t="shared" si="7"/>
        <v>541.0841857142857</v>
      </c>
      <c r="P10" s="601">
        <f t="shared" si="8"/>
        <v>523.62985714285719</v>
      </c>
      <c r="Q10" s="601">
        <f t="shared" si="9"/>
        <v>541.0841857142857</v>
      </c>
      <c r="R10" s="601">
        <f t="shared" si="10"/>
        <v>523.62985714285719</v>
      </c>
      <c r="S10" s="601">
        <f t="shared" si="11"/>
        <v>541.0841857142857</v>
      </c>
    </row>
    <row r="11" spans="1:23">
      <c r="A11" s="597">
        <v>7.35</v>
      </c>
      <c r="B11" s="601">
        <v>7.75</v>
      </c>
      <c r="C11" s="708" t="s">
        <v>488</v>
      </c>
      <c r="E11" s="598">
        <v>0.35830000000000001</v>
      </c>
      <c r="F11" s="597">
        <f t="shared" si="1"/>
        <v>2.633505</v>
      </c>
      <c r="G11" s="601">
        <f t="shared" si="2"/>
        <v>2.7768250000000001</v>
      </c>
      <c r="H11" s="597">
        <f t="shared" si="12"/>
        <v>513.15726000000006</v>
      </c>
      <c r="I11" s="597">
        <f>F11*$I$4*$I$3</f>
        <v>463.49688000000003</v>
      </c>
      <c r="J11" s="597">
        <f>F11*$J$4*$J$3</f>
        <v>513.15726000000006</v>
      </c>
      <c r="K11" s="601">
        <f t="shared" si="3"/>
        <v>523.62985714285719</v>
      </c>
      <c r="L11" s="601">
        <f t="shared" si="4"/>
        <v>541.0841857142857</v>
      </c>
      <c r="M11" s="601">
        <f t="shared" si="5"/>
        <v>523.62985714285719</v>
      </c>
      <c r="N11" s="601">
        <f t="shared" si="6"/>
        <v>541.0841857142857</v>
      </c>
      <c r="O11" s="601">
        <f t="shared" si="7"/>
        <v>541.0841857142857</v>
      </c>
      <c r="P11" s="601">
        <f t="shared" si="8"/>
        <v>523.62985714285719</v>
      </c>
      <c r="Q11" s="601">
        <f t="shared" si="9"/>
        <v>541.0841857142857</v>
      </c>
      <c r="R11" s="601">
        <f t="shared" si="10"/>
        <v>523.62985714285719</v>
      </c>
      <c r="S11" s="601">
        <f t="shared" si="11"/>
        <v>541.0841857142857</v>
      </c>
    </row>
    <row r="12" spans="1:23">
      <c r="A12" s="597">
        <v>7</v>
      </c>
      <c r="B12" s="601">
        <v>7.5</v>
      </c>
      <c r="C12" s="708" t="s">
        <v>489</v>
      </c>
      <c r="E12" s="598">
        <v>0.35830000000000001</v>
      </c>
      <c r="F12" s="597">
        <f t="shared" si="1"/>
        <v>2.5081000000000002</v>
      </c>
      <c r="G12" s="601">
        <f t="shared" si="2"/>
        <v>2.6872500000000001</v>
      </c>
      <c r="H12" s="597">
        <f t="shared" si="12"/>
        <v>488.72120000000007</v>
      </c>
      <c r="I12" s="597">
        <f t="shared" si="13"/>
        <v>441.42560000000003</v>
      </c>
      <c r="J12" s="597">
        <f t="shared" si="14"/>
        <v>488.72120000000007</v>
      </c>
      <c r="K12" s="601">
        <f t="shared" si="3"/>
        <v>506.73857142857145</v>
      </c>
      <c r="L12" s="601">
        <f t="shared" si="4"/>
        <v>523.62985714285719</v>
      </c>
      <c r="M12" s="601">
        <f t="shared" si="5"/>
        <v>506.73857142857145</v>
      </c>
      <c r="N12" s="601">
        <f t="shared" si="6"/>
        <v>523.62985714285719</v>
      </c>
      <c r="O12" s="601">
        <f t="shared" si="7"/>
        <v>523.62985714285719</v>
      </c>
      <c r="P12" s="601">
        <f t="shared" si="8"/>
        <v>506.73857142857145</v>
      </c>
      <c r="Q12" s="601">
        <f t="shared" si="9"/>
        <v>523.62985714285719</v>
      </c>
      <c r="R12" s="601">
        <f t="shared" si="10"/>
        <v>506.73857142857145</v>
      </c>
      <c r="S12" s="601">
        <f t="shared" si="11"/>
        <v>523.62985714285719</v>
      </c>
    </row>
    <row r="13" spans="1:23">
      <c r="A13" s="597">
        <v>8.75</v>
      </c>
      <c r="B13" s="601">
        <v>9.15</v>
      </c>
      <c r="C13" s="708" t="s">
        <v>490</v>
      </c>
      <c r="E13" s="598">
        <v>0.35830000000000001</v>
      </c>
      <c r="F13" s="597">
        <f t="shared" si="1"/>
        <v>3.1351249999999999</v>
      </c>
      <c r="G13" s="601">
        <f t="shared" si="2"/>
        <v>3.2784450000000001</v>
      </c>
      <c r="H13" s="597">
        <f t="shared" si="12"/>
        <v>610.90149999999994</v>
      </c>
      <c r="I13" s="597">
        <f t="shared" si="13"/>
        <v>551.78199999999993</v>
      </c>
      <c r="J13" s="597">
        <f t="shared" si="14"/>
        <v>610.90149999999994</v>
      </c>
      <c r="K13" s="601">
        <f t="shared" si="3"/>
        <v>618.22105714285715</v>
      </c>
      <c r="L13" s="601">
        <f t="shared" si="4"/>
        <v>638.8284257142858</v>
      </c>
      <c r="M13" s="601">
        <f t="shared" si="5"/>
        <v>618.22105714285715</v>
      </c>
      <c r="N13" s="601">
        <f t="shared" si="6"/>
        <v>638.8284257142858</v>
      </c>
      <c r="O13" s="601">
        <f t="shared" si="7"/>
        <v>638.8284257142858</v>
      </c>
      <c r="P13" s="601">
        <f t="shared" si="8"/>
        <v>618.22105714285715</v>
      </c>
      <c r="Q13" s="601">
        <f t="shared" si="9"/>
        <v>638.8284257142858</v>
      </c>
      <c r="R13" s="601">
        <f t="shared" si="10"/>
        <v>618.22105714285715</v>
      </c>
      <c r="S13" s="601">
        <f t="shared" si="11"/>
        <v>638.8284257142858</v>
      </c>
    </row>
    <row r="14" spans="1:23">
      <c r="A14" s="597">
        <v>7</v>
      </c>
      <c r="B14" s="601">
        <v>7.35</v>
      </c>
      <c r="C14" s="708" t="s">
        <v>491</v>
      </c>
      <c r="E14" s="598">
        <v>0.35830000000000001</v>
      </c>
      <c r="F14" s="597">
        <f t="shared" si="1"/>
        <v>2.5081000000000002</v>
      </c>
      <c r="G14" s="601">
        <f t="shared" si="2"/>
        <v>2.633505</v>
      </c>
      <c r="H14" s="597">
        <f t="shared" si="12"/>
        <v>488.72120000000007</v>
      </c>
      <c r="I14" s="597">
        <f t="shared" si="13"/>
        <v>441.42560000000003</v>
      </c>
      <c r="J14" s="597">
        <f t="shared" si="14"/>
        <v>488.72120000000007</v>
      </c>
      <c r="K14" s="601">
        <f t="shared" si="3"/>
        <v>496.60380000000004</v>
      </c>
      <c r="L14" s="601">
        <f t="shared" si="4"/>
        <v>513.15726000000006</v>
      </c>
      <c r="M14" s="601">
        <f t="shared" si="5"/>
        <v>496.60380000000004</v>
      </c>
      <c r="N14" s="601">
        <f t="shared" si="6"/>
        <v>513.15726000000006</v>
      </c>
      <c r="O14" s="601">
        <f t="shared" si="7"/>
        <v>513.15726000000006</v>
      </c>
      <c r="P14" s="601">
        <f t="shared" si="8"/>
        <v>496.60380000000004</v>
      </c>
      <c r="Q14" s="601">
        <f t="shared" si="9"/>
        <v>513.15726000000006</v>
      </c>
      <c r="R14" s="601">
        <f t="shared" si="10"/>
        <v>496.60380000000004</v>
      </c>
      <c r="S14" s="601">
        <f t="shared" si="11"/>
        <v>513.15726000000006</v>
      </c>
    </row>
    <row r="15" spans="1:23">
      <c r="A15" s="597">
        <v>7.65</v>
      </c>
      <c r="B15" s="601">
        <v>7.75</v>
      </c>
      <c r="C15" s="708" t="s">
        <v>492</v>
      </c>
      <c r="E15" s="598">
        <v>0.35830000000000001</v>
      </c>
      <c r="F15" s="597">
        <f t="shared" si="1"/>
        <v>2.7409950000000003</v>
      </c>
      <c r="G15" s="601">
        <f t="shared" si="2"/>
        <v>2.7768250000000001</v>
      </c>
      <c r="H15" s="597">
        <f t="shared" si="12"/>
        <v>534.10245428571432</v>
      </c>
      <c r="I15" s="597">
        <f t="shared" si="13"/>
        <v>482.41512</v>
      </c>
      <c r="J15" s="597">
        <f t="shared" si="14"/>
        <v>534.10245428571432</v>
      </c>
      <c r="K15" s="601">
        <f>G15*$K$4*$K$3</f>
        <v>523.62985714285719</v>
      </c>
      <c r="L15" s="601">
        <f t="shared" si="4"/>
        <v>541.0841857142857</v>
      </c>
      <c r="M15" s="601">
        <f t="shared" si="5"/>
        <v>523.62985714285719</v>
      </c>
      <c r="N15" s="601">
        <f t="shared" si="6"/>
        <v>541.0841857142857</v>
      </c>
      <c r="O15" s="601">
        <f t="shared" si="7"/>
        <v>541.0841857142857</v>
      </c>
      <c r="P15" s="601">
        <f t="shared" si="8"/>
        <v>523.62985714285719</v>
      </c>
      <c r="Q15" s="601">
        <f t="shared" si="9"/>
        <v>541.0841857142857</v>
      </c>
      <c r="R15" s="601">
        <f t="shared" si="10"/>
        <v>523.62985714285719</v>
      </c>
      <c r="S15" s="601">
        <f t="shared" si="11"/>
        <v>541.0841857142857</v>
      </c>
    </row>
    <row r="16" spans="1:23">
      <c r="A16" s="597">
        <f>1539.12/88</f>
        <v>17.489999999999998</v>
      </c>
      <c r="B16" s="597">
        <v>18.190000000000001</v>
      </c>
      <c r="C16" s="708" t="s">
        <v>493</v>
      </c>
      <c r="E16" s="598">
        <v>0.35830000000000001</v>
      </c>
      <c r="F16" s="597">
        <f t="shared" si="1"/>
        <v>6.266667</v>
      </c>
      <c r="G16" s="597">
        <f t="shared" si="2"/>
        <v>6.5174770000000004</v>
      </c>
      <c r="H16" s="597">
        <f t="shared" si="12"/>
        <v>1221.1048268571428</v>
      </c>
      <c r="I16" s="597">
        <f t="shared" si="13"/>
        <v>1102.9333920000001</v>
      </c>
      <c r="J16" s="597">
        <f t="shared" si="14"/>
        <v>1221.1048268571428</v>
      </c>
      <c r="K16" s="601">
        <f>F16*$K$4*$K$3</f>
        <v>1181.7143485714287</v>
      </c>
      <c r="L16" s="601">
        <f>G16*$L$4*$L$3</f>
        <v>1269.976946857143</v>
      </c>
      <c r="M16" s="601">
        <f>G16*$M$4*$M$3</f>
        <v>1229.0099485714286</v>
      </c>
      <c r="N16" s="601">
        <f>G16*$N$4*$N$3</f>
        <v>1269.976946857143</v>
      </c>
      <c r="O16" s="601">
        <f>G16*$O$4*$O$3</f>
        <v>1269.976946857143</v>
      </c>
      <c r="P16" s="601">
        <f>G16*$P$4*$P$3</f>
        <v>1229.0099485714286</v>
      </c>
      <c r="Q16" s="601">
        <f>G16*$Q$4*$Q$3</f>
        <v>1269.976946857143</v>
      </c>
      <c r="R16" s="601">
        <f>G16*$R$4*$R$3</f>
        <v>1229.0099485714286</v>
      </c>
      <c r="S16" s="601">
        <f>G16*$S$4*$S$3</f>
        <v>1269.976946857143</v>
      </c>
    </row>
    <row r="17" spans="1:21">
      <c r="A17" s="597">
        <v>7</v>
      </c>
      <c r="B17" s="601">
        <v>7.35</v>
      </c>
      <c r="C17" s="708" t="s">
        <v>539</v>
      </c>
      <c r="E17" s="598">
        <v>0.35830000000000001</v>
      </c>
      <c r="F17" s="597">
        <f>A17*E17</f>
        <v>2.5081000000000002</v>
      </c>
      <c r="G17" s="601">
        <f>E17*B17</f>
        <v>2.633505</v>
      </c>
      <c r="H17" s="597">
        <f>F17*$H$4*$H$3</f>
        <v>488.72120000000007</v>
      </c>
      <c r="I17" s="597">
        <f>F17*$I$4*$I$3</f>
        <v>441.42560000000003</v>
      </c>
      <c r="J17" s="597">
        <f>F17*$J$4*$J$3</f>
        <v>488.72120000000007</v>
      </c>
      <c r="K17" s="601">
        <f>G17*$K$4*$K$3</f>
        <v>496.60380000000004</v>
      </c>
      <c r="L17" s="601">
        <f>G17*$L$4*$L$3</f>
        <v>513.15726000000006</v>
      </c>
      <c r="M17" s="601">
        <f>G17*$M$4*$M$3</f>
        <v>496.60380000000004</v>
      </c>
      <c r="N17" s="601">
        <f>G17*$N$4*$N$3</f>
        <v>513.15726000000006</v>
      </c>
      <c r="O17" s="601">
        <f>G17*$O$4*$O$3</f>
        <v>513.15726000000006</v>
      </c>
      <c r="P17" s="601">
        <f>G17*$P$4*$P$3</f>
        <v>496.60380000000004</v>
      </c>
      <c r="Q17" s="601">
        <f>G17*$Q$4*$Q$3</f>
        <v>513.15726000000006</v>
      </c>
      <c r="R17" s="601">
        <f>G17*$R$4*$R$3</f>
        <v>496.60380000000004</v>
      </c>
      <c r="S17" s="601">
        <f>G17*$S$4*$S$3</f>
        <v>513.15726000000006</v>
      </c>
    </row>
    <row r="18" spans="1:21">
      <c r="A18" s="597">
        <v>8.75</v>
      </c>
      <c r="B18" s="601">
        <v>9.15</v>
      </c>
      <c r="C18" s="708" t="s">
        <v>494</v>
      </c>
      <c r="E18" s="598">
        <v>0.35830000000000001</v>
      </c>
      <c r="F18" s="597">
        <f t="shared" si="1"/>
        <v>3.1351249999999999</v>
      </c>
      <c r="G18" s="601">
        <f>E18*B18</f>
        <v>3.2784450000000001</v>
      </c>
      <c r="H18" s="597">
        <f t="shared" si="12"/>
        <v>610.90149999999994</v>
      </c>
      <c r="I18" s="597">
        <f t="shared" si="13"/>
        <v>551.78199999999993</v>
      </c>
      <c r="J18" s="597">
        <f t="shared" si="14"/>
        <v>610.90149999999994</v>
      </c>
      <c r="K18" s="601">
        <f>G18*$K$4*$K$3</f>
        <v>618.22105714285715</v>
      </c>
      <c r="L18" s="601">
        <f>G18*$L$4*$L$3</f>
        <v>638.8284257142858</v>
      </c>
      <c r="M18" s="601">
        <f>G18*$M$4*$M$3</f>
        <v>618.22105714285715</v>
      </c>
      <c r="N18" s="601">
        <f>G18*$N$4*$N$3</f>
        <v>638.8284257142858</v>
      </c>
      <c r="O18" s="601">
        <f>G18*$O$4*$O$3</f>
        <v>638.8284257142858</v>
      </c>
      <c r="P18" s="601">
        <f>G18*$P$4*$P$3</f>
        <v>618.22105714285715</v>
      </c>
      <c r="Q18" s="601">
        <f>G18*$Q$4*$Q$3</f>
        <v>638.8284257142858</v>
      </c>
      <c r="R18" s="601">
        <f>G18*$R$4*$R$3</f>
        <v>618.22105714285715</v>
      </c>
      <c r="S18" s="601">
        <f>G18*$S$4*$S$3</f>
        <v>638.8284257142858</v>
      </c>
    </row>
    <row r="19" spans="1:21">
      <c r="A19" s="597">
        <v>7.35</v>
      </c>
      <c r="B19" s="601">
        <v>7.75</v>
      </c>
      <c r="C19" s="708" t="s">
        <v>495</v>
      </c>
      <c r="E19" s="598">
        <v>0.35830000000000001</v>
      </c>
      <c r="F19" s="597">
        <f t="shared" si="1"/>
        <v>2.633505</v>
      </c>
      <c r="G19" s="601">
        <f>E19*B19</f>
        <v>2.7768250000000001</v>
      </c>
      <c r="H19" s="597">
        <f t="shared" si="12"/>
        <v>513.15726000000006</v>
      </c>
      <c r="I19" s="597">
        <f t="shared" si="13"/>
        <v>463.49688000000003</v>
      </c>
      <c r="J19" s="597">
        <f t="shared" si="14"/>
        <v>513.15726000000006</v>
      </c>
      <c r="K19" s="601">
        <f>G19*$K$4*$K$3</f>
        <v>523.62985714285719</v>
      </c>
      <c r="L19" s="601">
        <f>G19*$L$4*$L$3</f>
        <v>541.0841857142857</v>
      </c>
      <c r="M19" s="601">
        <f>G19*$M$4*$M$3</f>
        <v>523.62985714285719</v>
      </c>
      <c r="N19" s="601">
        <f>G19*$N$4*$N$3</f>
        <v>541.0841857142857</v>
      </c>
      <c r="O19" s="601">
        <f>G19*$O$4*$O$3</f>
        <v>541.0841857142857</v>
      </c>
      <c r="P19" s="601">
        <f>G19*$P$4*$P$3</f>
        <v>523.62985714285719</v>
      </c>
      <c r="Q19" s="601">
        <f>G19*$Q$4*$Q$3</f>
        <v>541.0841857142857</v>
      </c>
      <c r="R19" s="601">
        <f>G19*$R$4*$R$3</f>
        <v>523.62985714285719</v>
      </c>
      <c r="S19" s="601">
        <f>G19*$S$4*$S$3</f>
        <v>541.0841857142857</v>
      </c>
    </row>
    <row r="20" spans="1:21">
      <c r="A20" s="597">
        <v>500</v>
      </c>
      <c r="C20" s="710" t="s">
        <v>496</v>
      </c>
      <c r="E20" s="598">
        <v>0.35830000000000001</v>
      </c>
      <c r="F20" s="597">
        <f>A20*E20</f>
        <v>179.15</v>
      </c>
      <c r="H20" s="597">
        <f>F20</f>
        <v>179.15</v>
      </c>
      <c r="I20" s="597">
        <f t="shared" ref="I20:S22" si="15">H20</f>
        <v>179.15</v>
      </c>
      <c r="J20" s="597">
        <f t="shared" si="15"/>
        <v>179.15</v>
      </c>
      <c r="K20" s="601">
        <f t="shared" si="15"/>
        <v>179.15</v>
      </c>
      <c r="L20" s="597">
        <f t="shared" si="15"/>
        <v>179.15</v>
      </c>
      <c r="M20" s="597">
        <f t="shared" si="15"/>
        <v>179.15</v>
      </c>
      <c r="N20" s="597">
        <f t="shared" si="15"/>
        <v>179.15</v>
      </c>
      <c r="O20" s="597">
        <f t="shared" si="15"/>
        <v>179.15</v>
      </c>
      <c r="P20" s="597">
        <f t="shared" si="15"/>
        <v>179.15</v>
      </c>
      <c r="Q20" s="597">
        <f t="shared" si="15"/>
        <v>179.15</v>
      </c>
      <c r="R20" s="597">
        <f t="shared" si="15"/>
        <v>179.15</v>
      </c>
      <c r="S20" s="597">
        <f t="shared" si="15"/>
        <v>179.15</v>
      </c>
    </row>
    <row r="21" spans="1:21">
      <c r="A21" s="597">
        <v>100</v>
      </c>
      <c r="C21" s="710" t="s">
        <v>497</v>
      </c>
      <c r="E21" s="598">
        <v>0.35830000000000001</v>
      </c>
      <c r="F21" s="597">
        <f>A21*E21</f>
        <v>35.83</v>
      </c>
      <c r="H21" s="597">
        <f>F21</f>
        <v>35.83</v>
      </c>
      <c r="I21" s="597">
        <f t="shared" si="15"/>
        <v>35.83</v>
      </c>
      <c r="J21" s="597">
        <f t="shared" si="15"/>
        <v>35.83</v>
      </c>
      <c r="K21" s="601">
        <f t="shared" si="15"/>
        <v>35.83</v>
      </c>
      <c r="L21" s="597">
        <f t="shared" si="15"/>
        <v>35.83</v>
      </c>
      <c r="M21" s="597">
        <f t="shared" si="15"/>
        <v>35.83</v>
      </c>
      <c r="N21" s="597">
        <f t="shared" si="15"/>
        <v>35.83</v>
      </c>
      <c r="O21" s="597">
        <f t="shared" si="15"/>
        <v>35.83</v>
      </c>
      <c r="P21" s="597">
        <f t="shared" si="15"/>
        <v>35.83</v>
      </c>
      <c r="Q21" s="597">
        <f t="shared" si="15"/>
        <v>35.83</v>
      </c>
      <c r="R21" s="597">
        <f t="shared" si="15"/>
        <v>35.83</v>
      </c>
      <c r="S21" s="597">
        <f t="shared" si="15"/>
        <v>35.83</v>
      </c>
    </row>
    <row r="22" spans="1:21">
      <c r="A22" s="597">
        <v>200</v>
      </c>
      <c r="C22" s="710" t="s">
        <v>498</v>
      </c>
      <c r="E22" s="598">
        <v>0.35830000000000001</v>
      </c>
      <c r="F22" s="597">
        <f>A22*E22</f>
        <v>71.66</v>
      </c>
      <c r="H22" s="597">
        <f>F22</f>
        <v>71.66</v>
      </c>
      <c r="I22" s="597">
        <f t="shared" si="15"/>
        <v>71.66</v>
      </c>
      <c r="J22" s="597">
        <f t="shared" si="15"/>
        <v>71.66</v>
      </c>
      <c r="K22" s="601">
        <f t="shared" si="15"/>
        <v>71.66</v>
      </c>
      <c r="L22" s="597">
        <f t="shared" si="15"/>
        <v>71.66</v>
      </c>
      <c r="M22" s="597">
        <f t="shared" si="15"/>
        <v>71.66</v>
      </c>
      <c r="N22" s="597">
        <f t="shared" si="15"/>
        <v>71.66</v>
      </c>
      <c r="O22" s="597">
        <f t="shared" si="15"/>
        <v>71.66</v>
      </c>
      <c r="P22" s="597">
        <f t="shared" si="15"/>
        <v>71.66</v>
      </c>
      <c r="Q22" s="597">
        <f t="shared" si="15"/>
        <v>71.66</v>
      </c>
      <c r="R22" s="597">
        <f t="shared" si="15"/>
        <v>71.66</v>
      </c>
      <c r="S22" s="597">
        <f t="shared" si="15"/>
        <v>71.66</v>
      </c>
    </row>
    <row r="23" spans="1:21" ht="15" thickBot="1">
      <c r="C23" s="711" t="s">
        <v>338</v>
      </c>
      <c r="D23" s="712">
        <f>SUM(H23:S23)</f>
        <v>101211.73431714285</v>
      </c>
      <c r="E23" s="594"/>
      <c r="H23" s="713">
        <f>SUM(H6:H22)</f>
        <v>8318.4238354285717</v>
      </c>
      <c r="I23" s="713">
        <f t="shared" ref="I23:S23" si="16">SUM(I6:I22)</f>
        <v>7541.1544319999994</v>
      </c>
      <c r="J23" s="713">
        <f t="shared" si="16"/>
        <v>8318.4238354285717</v>
      </c>
      <c r="K23" s="713">
        <f t="shared" si="16"/>
        <v>8366.7554342857129</v>
      </c>
      <c r="L23" s="713">
        <f t="shared" si="16"/>
        <v>8684.9647354285717</v>
      </c>
      <c r="M23" s="713">
        <f t="shared" si="16"/>
        <v>8414.0510342857124</v>
      </c>
      <c r="N23" s="713">
        <f t="shared" si="16"/>
        <v>8684.9647354285717</v>
      </c>
      <c r="O23" s="713">
        <f t="shared" si="16"/>
        <v>8684.9647354285717</v>
      </c>
      <c r="P23" s="713">
        <f t="shared" si="16"/>
        <v>8414.0510342857124</v>
      </c>
      <c r="Q23" s="713">
        <f t="shared" si="16"/>
        <v>8684.9647354285717</v>
      </c>
      <c r="R23" s="713">
        <f t="shared" si="16"/>
        <v>8414.0510342857124</v>
      </c>
      <c r="S23" s="713">
        <f t="shared" si="16"/>
        <v>8684.9647354285717</v>
      </c>
      <c r="U23" s="709"/>
    </row>
    <row r="25" spans="1:21" ht="14.4">
      <c r="C25" s="707" t="s">
        <v>34</v>
      </c>
      <c r="D25" s="705">
        <f>COUNT(H26:H43)</f>
        <v>16</v>
      </c>
      <c r="E25" s="594"/>
      <c r="O25">
        <v>0.75</v>
      </c>
      <c r="P25">
        <v>0.5</v>
      </c>
      <c r="Q25">
        <v>0.75</v>
      </c>
      <c r="R25">
        <v>0.8</v>
      </c>
    </row>
    <row r="26" spans="1:21">
      <c r="A26" s="597">
        <v>19.670000000000002</v>
      </c>
      <c r="B26" s="597">
        <v>21</v>
      </c>
      <c r="C26" s="710" t="s">
        <v>499</v>
      </c>
      <c r="E26" s="598">
        <v>1</v>
      </c>
      <c r="F26" s="597">
        <f>A26*E26</f>
        <v>19.670000000000002</v>
      </c>
      <c r="G26" s="601">
        <f t="shared" ref="G26:G40" si="17">E26*B26</f>
        <v>21</v>
      </c>
      <c r="H26" s="597">
        <f t="shared" ref="H26:H40" si="18">F26*$H$4*$H$3</f>
        <v>3832.8400000000006</v>
      </c>
      <c r="I26" s="597">
        <f t="shared" ref="I26:I37" si="19">F26*$I$4*$I$3</f>
        <v>3461.9200000000005</v>
      </c>
      <c r="J26" s="597">
        <f t="shared" ref="J26:J37" si="20">F26*$J$4*$J$3</f>
        <v>3832.8400000000006</v>
      </c>
      <c r="K26" s="601">
        <f t="shared" ref="K26:K40" si="21">G26*$K$4*$K$3</f>
        <v>3960</v>
      </c>
      <c r="L26" s="601">
        <f t="shared" ref="L26:L40" si="22">G26*$L$4*$L$3</f>
        <v>4092</v>
      </c>
      <c r="M26" s="601">
        <f t="shared" ref="M26:M40" si="23">G26*$M$4*$M$3</f>
        <v>3960</v>
      </c>
      <c r="N26" s="601">
        <f t="shared" ref="N26:N40" si="24">G26*$N$4*$N$3</f>
        <v>4092</v>
      </c>
      <c r="O26" s="601">
        <f>G26*$O$4*$O$3</f>
        <v>4092</v>
      </c>
      <c r="P26" s="601">
        <f>G26*$P$4*$P$3</f>
        <v>3960</v>
      </c>
      <c r="Q26" s="601">
        <f>G26*$Q$4*$Q$3</f>
        <v>4092</v>
      </c>
      <c r="R26" s="601">
        <f>G26*$R$4*$R$3</f>
        <v>3960</v>
      </c>
      <c r="S26" s="601">
        <f t="shared" ref="S26:S40" si="25">G26*$S$4*$S$3</f>
        <v>4092</v>
      </c>
    </row>
    <row r="27" spans="1:21">
      <c r="A27" s="597">
        <v>7.5</v>
      </c>
      <c r="B27" s="597">
        <v>8</v>
      </c>
      <c r="C27" s="708" t="s">
        <v>500</v>
      </c>
      <c r="E27" s="598">
        <v>1</v>
      </c>
      <c r="F27" s="597">
        <f>A27*E27</f>
        <v>7.5</v>
      </c>
      <c r="G27" s="601">
        <f t="shared" si="17"/>
        <v>8</v>
      </c>
      <c r="H27" s="597">
        <f t="shared" si="18"/>
        <v>1461.4285714285713</v>
      </c>
      <c r="I27" s="597">
        <f t="shared" si="19"/>
        <v>1320</v>
      </c>
      <c r="J27" s="597">
        <f t="shared" si="20"/>
        <v>1461.4285714285713</v>
      </c>
      <c r="K27" s="601">
        <f t="shared" si="21"/>
        <v>1508.5714285714284</v>
      </c>
      <c r="L27" s="601">
        <f t="shared" si="22"/>
        <v>1558.8571428571429</v>
      </c>
      <c r="M27" s="601">
        <f t="shared" si="23"/>
        <v>1508.5714285714284</v>
      </c>
      <c r="N27" s="601">
        <f t="shared" si="24"/>
        <v>1558.8571428571429</v>
      </c>
      <c r="O27" s="601">
        <f>G27*$O$4*$O$3*$O$25</f>
        <v>1169.1428571428571</v>
      </c>
      <c r="P27" s="601">
        <f>G27*$P$4*$P$3*$P$25</f>
        <v>754.28571428571422</v>
      </c>
      <c r="Q27" s="601">
        <f>G27*$Q$4*$Q$3*$Q$25</f>
        <v>1169.1428571428571</v>
      </c>
      <c r="R27" s="601">
        <f>G27*$R$4*$R$3*$R$25</f>
        <v>1206.8571428571429</v>
      </c>
      <c r="S27" s="601">
        <f t="shared" si="25"/>
        <v>1558.8571428571429</v>
      </c>
    </row>
    <row r="28" spans="1:21">
      <c r="A28" s="597">
        <v>9</v>
      </c>
      <c r="B28" s="597">
        <v>9.5</v>
      </c>
      <c r="C28" s="708" t="s">
        <v>501</v>
      </c>
      <c r="E28" s="598">
        <v>1</v>
      </c>
      <c r="F28" s="597">
        <f t="shared" ref="F28:F37" si="26">A28*E28</f>
        <v>9</v>
      </c>
      <c r="G28" s="601">
        <f t="shared" si="17"/>
        <v>9.5</v>
      </c>
      <c r="H28" s="597">
        <f t="shared" si="18"/>
        <v>1753.7142857142856</v>
      </c>
      <c r="I28" s="597">
        <f t="shared" si="19"/>
        <v>1584</v>
      </c>
      <c r="J28" s="597">
        <f t="shared" si="20"/>
        <v>1753.7142857142856</v>
      </c>
      <c r="K28" s="601">
        <f t="shared" si="21"/>
        <v>1791.4285714285716</v>
      </c>
      <c r="L28" s="601">
        <f t="shared" si="22"/>
        <v>1851.1428571428571</v>
      </c>
      <c r="M28" s="601">
        <f t="shared" si="23"/>
        <v>1791.4285714285716</v>
      </c>
      <c r="N28" s="601">
        <f t="shared" si="24"/>
        <v>1851.1428571428571</v>
      </c>
      <c r="O28" s="601">
        <f t="shared" ref="O28:O37" si="27">G28*$O$4*$O$3*$O$25</f>
        <v>1388.3571428571429</v>
      </c>
      <c r="P28" s="601">
        <f t="shared" ref="P28:P37" si="28">G28*$P$4*$P$3*$P$25</f>
        <v>895.71428571428578</v>
      </c>
      <c r="Q28" s="601">
        <f t="shared" ref="Q28:Q40" si="29">G28*$Q$4*$Q$3*$Q$25</f>
        <v>1388.3571428571429</v>
      </c>
      <c r="R28" s="601">
        <f t="shared" ref="R28:R40" si="30">G28*$R$4*$R$3*$R$25</f>
        <v>1433.1428571428573</v>
      </c>
      <c r="S28" s="601">
        <f t="shared" si="25"/>
        <v>1851.1428571428571</v>
      </c>
    </row>
    <row r="29" spans="1:21">
      <c r="A29" s="597">
        <v>7.65</v>
      </c>
      <c r="B29" s="597">
        <v>8</v>
      </c>
      <c r="C29" s="708" t="s">
        <v>502</v>
      </c>
      <c r="E29" s="598">
        <v>1</v>
      </c>
      <c r="F29" s="597">
        <f t="shared" si="26"/>
        <v>7.65</v>
      </c>
      <c r="G29" s="601">
        <f t="shared" si="17"/>
        <v>8</v>
      </c>
      <c r="H29" s="597">
        <f t="shared" si="18"/>
        <v>1490.6571428571428</v>
      </c>
      <c r="I29" s="597">
        <f t="shared" si="19"/>
        <v>1346.4</v>
      </c>
      <c r="J29" s="597">
        <f t="shared" si="20"/>
        <v>1490.6571428571428</v>
      </c>
      <c r="K29" s="601">
        <f t="shared" si="21"/>
        <v>1508.5714285714284</v>
      </c>
      <c r="L29" s="601">
        <f t="shared" si="22"/>
        <v>1558.8571428571429</v>
      </c>
      <c r="M29" s="601">
        <f t="shared" si="23"/>
        <v>1508.5714285714284</v>
      </c>
      <c r="N29" s="601">
        <f t="shared" si="24"/>
        <v>1558.8571428571429</v>
      </c>
      <c r="O29" s="601">
        <f t="shared" si="27"/>
        <v>1169.1428571428571</v>
      </c>
      <c r="P29" s="601">
        <f t="shared" si="28"/>
        <v>754.28571428571422</v>
      </c>
      <c r="Q29" s="601">
        <f t="shared" si="29"/>
        <v>1169.1428571428571</v>
      </c>
      <c r="R29" s="601">
        <f t="shared" si="30"/>
        <v>1206.8571428571429</v>
      </c>
      <c r="S29" s="601">
        <f t="shared" si="25"/>
        <v>1558.8571428571429</v>
      </c>
    </row>
    <row r="30" spans="1:21">
      <c r="A30" s="597">
        <v>7</v>
      </c>
      <c r="B30" s="601">
        <v>7.5</v>
      </c>
      <c r="C30" s="708" t="s">
        <v>503</v>
      </c>
      <c r="E30" s="598">
        <v>1</v>
      </c>
      <c r="F30" s="597">
        <f t="shared" si="26"/>
        <v>7</v>
      </c>
      <c r="G30" s="601">
        <f t="shared" si="17"/>
        <v>7.5</v>
      </c>
      <c r="H30" s="597">
        <f t="shared" si="18"/>
        <v>1364</v>
      </c>
      <c r="I30" s="597">
        <f t="shared" si="19"/>
        <v>1232</v>
      </c>
      <c r="J30" s="597">
        <f t="shared" si="20"/>
        <v>1364</v>
      </c>
      <c r="K30" s="601">
        <f t="shared" si="21"/>
        <v>1414.2857142857142</v>
      </c>
      <c r="L30" s="601">
        <f t="shared" si="22"/>
        <v>1461.4285714285713</v>
      </c>
      <c r="M30" s="601">
        <f t="shared" si="23"/>
        <v>1414.2857142857142</v>
      </c>
      <c r="N30" s="601">
        <f t="shared" si="24"/>
        <v>1461.4285714285713</v>
      </c>
      <c r="O30" s="601">
        <f t="shared" si="27"/>
        <v>1096.0714285714284</v>
      </c>
      <c r="P30" s="601">
        <f t="shared" si="28"/>
        <v>707.14285714285711</v>
      </c>
      <c r="Q30" s="601">
        <f t="shared" si="29"/>
        <v>1096.0714285714284</v>
      </c>
      <c r="R30" s="601">
        <f t="shared" si="30"/>
        <v>1131.4285714285713</v>
      </c>
      <c r="S30" s="601">
        <f t="shared" si="25"/>
        <v>1461.4285714285713</v>
      </c>
    </row>
    <row r="31" spans="1:21">
      <c r="A31" s="597">
        <v>7.5</v>
      </c>
      <c r="B31" s="597">
        <v>8</v>
      </c>
      <c r="C31" s="708" t="s">
        <v>504</v>
      </c>
      <c r="E31" s="598">
        <v>1</v>
      </c>
      <c r="F31" s="597">
        <f t="shared" si="26"/>
        <v>7.5</v>
      </c>
      <c r="G31" s="601">
        <f t="shared" si="17"/>
        <v>8</v>
      </c>
      <c r="H31" s="597">
        <f t="shared" si="18"/>
        <v>1461.4285714285713</v>
      </c>
      <c r="I31" s="597">
        <f t="shared" si="19"/>
        <v>1320</v>
      </c>
      <c r="J31" s="597">
        <f t="shared" si="20"/>
        <v>1461.4285714285713</v>
      </c>
      <c r="K31" s="601">
        <f t="shared" si="21"/>
        <v>1508.5714285714284</v>
      </c>
      <c r="L31" s="601">
        <f t="shared" si="22"/>
        <v>1558.8571428571429</v>
      </c>
      <c r="M31" s="601">
        <f t="shared" si="23"/>
        <v>1508.5714285714284</v>
      </c>
      <c r="N31" s="601">
        <f t="shared" si="24"/>
        <v>1558.8571428571429</v>
      </c>
      <c r="O31" s="601">
        <f t="shared" si="27"/>
        <v>1169.1428571428571</v>
      </c>
      <c r="P31" s="601">
        <f t="shared" si="28"/>
        <v>754.28571428571422</v>
      </c>
      <c r="Q31" s="601">
        <f t="shared" si="29"/>
        <v>1169.1428571428571</v>
      </c>
      <c r="R31" s="601">
        <f t="shared" si="30"/>
        <v>1206.8571428571429</v>
      </c>
      <c r="S31" s="601">
        <f t="shared" si="25"/>
        <v>1558.8571428571429</v>
      </c>
    </row>
    <row r="32" spans="1:21">
      <c r="A32" s="597">
        <v>7</v>
      </c>
      <c r="B32" s="601">
        <v>7.5</v>
      </c>
      <c r="C32" s="708" t="s">
        <v>505</v>
      </c>
      <c r="E32" s="598">
        <v>1</v>
      </c>
      <c r="F32" s="597">
        <f>A32*E32</f>
        <v>7</v>
      </c>
      <c r="G32" s="601">
        <f t="shared" si="17"/>
        <v>7.5</v>
      </c>
      <c r="H32" s="597">
        <f t="shared" si="18"/>
        <v>1364</v>
      </c>
      <c r="I32" s="597">
        <f>F32*$I$4*$I$3</f>
        <v>1232</v>
      </c>
      <c r="J32" s="597">
        <f>F32*$J$4*$J$3</f>
        <v>1364</v>
      </c>
      <c r="K32" s="601">
        <f t="shared" si="21"/>
        <v>1414.2857142857142</v>
      </c>
      <c r="L32" s="601">
        <f t="shared" si="22"/>
        <v>1461.4285714285713</v>
      </c>
      <c r="M32" s="601">
        <f t="shared" si="23"/>
        <v>1414.2857142857142</v>
      </c>
      <c r="N32" s="601">
        <f t="shared" si="24"/>
        <v>1461.4285714285713</v>
      </c>
      <c r="O32" s="601">
        <f t="shared" si="27"/>
        <v>1096.0714285714284</v>
      </c>
      <c r="P32" s="601">
        <f t="shared" si="28"/>
        <v>707.14285714285711</v>
      </c>
      <c r="Q32" s="601">
        <f t="shared" si="29"/>
        <v>1096.0714285714284</v>
      </c>
      <c r="R32" s="601">
        <f t="shared" si="30"/>
        <v>1131.4285714285713</v>
      </c>
      <c r="S32" s="601">
        <f t="shared" si="25"/>
        <v>1461.4285714285713</v>
      </c>
    </row>
    <row r="33" spans="1:21">
      <c r="A33" s="597">
        <v>8</v>
      </c>
      <c r="B33" s="597">
        <v>8.4</v>
      </c>
      <c r="C33" s="708" t="s">
        <v>506</v>
      </c>
      <c r="E33" s="598">
        <v>1</v>
      </c>
      <c r="F33" s="597">
        <f>A33*E33</f>
        <v>8</v>
      </c>
      <c r="G33" s="601">
        <f t="shared" si="17"/>
        <v>8.4</v>
      </c>
      <c r="H33" s="597">
        <f t="shared" si="18"/>
        <v>1558.8571428571429</v>
      </c>
      <c r="I33" s="597">
        <f>F33*$I$4*$I$3</f>
        <v>1408</v>
      </c>
      <c r="J33" s="597">
        <f>F33*$J$4*$J$3</f>
        <v>1558.8571428571429</v>
      </c>
      <c r="K33" s="601">
        <f t="shared" si="21"/>
        <v>1584.0000000000002</v>
      </c>
      <c r="L33" s="601">
        <f t="shared" si="22"/>
        <v>1636.8000000000002</v>
      </c>
      <c r="M33" s="601">
        <f t="shared" si="23"/>
        <v>1584.0000000000002</v>
      </c>
      <c r="N33" s="601">
        <f t="shared" si="24"/>
        <v>1636.8000000000002</v>
      </c>
      <c r="O33" s="601">
        <f t="shared" si="27"/>
        <v>1227.6000000000001</v>
      </c>
      <c r="P33" s="601">
        <f t="shared" si="28"/>
        <v>792.00000000000011</v>
      </c>
      <c r="Q33" s="601">
        <f t="shared" si="29"/>
        <v>1227.6000000000001</v>
      </c>
      <c r="R33" s="601">
        <f t="shared" si="30"/>
        <v>1267.2000000000003</v>
      </c>
      <c r="S33" s="601">
        <f t="shared" si="25"/>
        <v>1636.8000000000002</v>
      </c>
    </row>
    <row r="34" spans="1:21">
      <c r="A34" s="597">
        <v>7.5</v>
      </c>
      <c r="B34" s="597">
        <v>8</v>
      </c>
      <c r="C34" s="708" t="s">
        <v>507</v>
      </c>
      <c r="E34" s="598">
        <v>1</v>
      </c>
      <c r="F34" s="597">
        <f>A34*E34</f>
        <v>7.5</v>
      </c>
      <c r="G34" s="601">
        <f t="shared" si="17"/>
        <v>8</v>
      </c>
      <c r="H34" s="597">
        <f t="shared" si="18"/>
        <v>1461.4285714285713</v>
      </c>
      <c r="I34" s="597">
        <f>F34*$I$4*$I$3</f>
        <v>1320</v>
      </c>
      <c r="J34" s="597">
        <f>F34*$J$4*$J$3</f>
        <v>1461.4285714285713</v>
      </c>
      <c r="K34" s="601">
        <f t="shared" si="21"/>
        <v>1508.5714285714284</v>
      </c>
      <c r="L34" s="601">
        <f t="shared" si="22"/>
        <v>1558.8571428571429</v>
      </c>
      <c r="M34" s="601">
        <f t="shared" si="23"/>
        <v>1508.5714285714284</v>
      </c>
      <c r="N34" s="601">
        <f t="shared" si="24"/>
        <v>1558.8571428571429</v>
      </c>
      <c r="O34" s="601">
        <f t="shared" si="27"/>
        <v>1169.1428571428571</v>
      </c>
      <c r="P34" s="601">
        <f t="shared" si="28"/>
        <v>754.28571428571422</v>
      </c>
      <c r="Q34" s="601">
        <f t="shared" si="29"/>
        <v>1169.1428571428571</v>
      </c>
      <c r="R34" s="601">
        <f t="shared" si="30"/>
        <v>1206.8571428571429</v>
      </c>
      <c r="S34" s="601">
        <f t="shared" si="25"/>
        <v>1558.8571428571429</v>
      </c>
    </row>
    <row r="35" spans="1:21">
      <c r="A35" s="597">
        <v>7.5</v>
      </c>
      <c r="B35" s="597">
        <v>8</v>
      </c>
      <c r="C35" s="708" t="s">
        <v>540</v>
      </c>
      <c r="E35" s="598">
        <v>1</v>
      </c>
      <c r="F35" s="597">
        <f>A35*E35</f>
        <v>7.5</v>
      </c>
      <c r="G35" s="601">
        <f t="shared" si="17"/>
        <v>8</v>
      </c>
      <c r="H35" s="597">
        <f>F35*$H$4*$H$3</f>
        <v>1461.4285714285713</v>
      </c>
      <c r="I35" s="597">
        <f>F35*$I$4*$I$3</f>
        <v>1320</v>
      </c>
      <c r="J35" s="597">
        <f>F35*$J$4*$J$3</f>
        <v>1461.4285714285713</v>
      </c>
      <c r="K35" s="601">
        <f t="shared" si="21"/>
        <v>1508.5714285714284</v>
      </c>
      <c r="L35" s="601">
        <f t="shared" si="22"/>
        <v>1558.8571428571429</v>
      </c>
      <c r="M35" s="601">
        <f t="shared" si="23"/>
        <v>1508.5714285714284</v>
      </c>
      <c r="N35" s="601">
        <f t="shared" si="24"/>
        <v>1558.8571428571429</v>
      </c>
      <c r="O35" s="601">
        <f t="shared" si="27"/>
        <v>1169.1428571428571</v>
      </c>
      <c r="P35" s="601">
        <f t="shared" si="28"/>
        <v>754.28571428571422</v>
      </c>
      <c r="Q35" s="601">
        <f t="shared" si="29"/>
        <v>1169.1428571428571</v>
      </c>
      <c r="R35" s="601">
        <f t="shared" si="30"/>
        <v>1206.8571428571429</v>
      </c>
      <c r="S35" s="601">
        <f t="shared" si="25"/>
        <v>1558.8571428571429</v>
      </c>
    </row>
    <row r="36" spans="1:21">
      <c r="A36" s="597">
        <v>7.5</v>
      </c>
      <c r="B36" s="597">
        <v>8</v>
      </c>
      <c r="C36" s="708" t="s">
        <v>541</v>
      </c>
      <c r="E36" s="598">
        <v>1</v>
      </c>
      <c r="F36" s="597">
        <f>A36*E36</f>
        <v>7.5</v>
      </c>
      <c r="G36" s="601">
        <f t="shared" si="17"/>
        <v>8</v>
      </c>
      <c r="H36" s="597">
        <f>F36*$H$4*$H$3</f>
        <v>1461.4285714285713</v>
      </c>
      <c r="I36" s="597">
        <f>F36*$I$4*$I$3</f>
        <v>1320</v>
      </c>
      <c r="J36" s="597">
        <f>F36*$J$4*$J$3</f>
        <v>1461.4285714285713</v>
      </c>
      <c r="K36" s="601">
        <f t="shared" si="21"/>
        <v>1508.5714285714284</v>
      </c>
      <c r="L36" s="601">
        <f t="shared" si="22"/>
        <v>1558.8571428571429</v>
      </c>
      <c r="M36" s="601">
        <f t="shared" si="23"/>
        <v>1508.5714285714284</v>
      </c>
      <c r="N36" s="601">
        <f t="shared" si="24"/>
        <v>1558.8571428571429</v>
      </c>
      <c r="O36" s="601">
        <f t="shared" si="27"/>
        <v>1169.1428571428571</v>
      </c>
      <c r="P36" s="601">
        <f t="shared" si="28"/>
        <v>754.28571428571422</v>
      </c>
      <c r="Q36" s="601">
        <f t="shared" si="29"/>
        <v>1169.1428571428571</v>
      </c>
      <c r="R36" s="601">
        <f t="shared" si="30"/>
        <v>1206.8571428571429</v>
      </c>
      <c r="S36" s="601">
        <f t="shared" si="25"/>
        <v>1558.8571428571429</v>
      </c>
    </row>
    <row r="37" spans="1:21">
      <c r="A37" s="597">
        <v>7</v>
      </c>
      <c r="B37" s="601">
        <v>7.5</v>
      </c>
      <c r="C37" s="708" t="s">
        <v>542</v>
      </c>
      <c r="E37" s="598">
        <v>1</v>
      </c>
      <c r="F37" s="597">
        <f t="shared" si="26"/>
        <v>7</v>
      </c>
      <c r="G37" s="601">
        <f>E37*B37</f>
        <v>7.5</v>
      </c>
      <c r="H37" s="597">
        <f t="shared" si="18"/>
        <v>1364</v>
      </c>
      <c r="I37" s="597">
        <f t="shared" si="19"/>
        <v>1232</v>
      </c>
      <c r="J37" s="597">
        <f t="shared" si="20"/>
        <v>1364</v>
      </c>
      <c r="K37" s="601">
        <f t="shared" si="21"/>
        <v>1414.2857142857142</v>
      </c>
      <c r="L37" s="601">
        <f t="shared" si="22"/>
        <v>1461.4285714285713</v>
      </c>
      <c r="M37" s="601">
        <f t="shared" si="23"/>
        <v>1414.2857142857142</v>
      </c>
      <c r="N37" s="601">
        <f t="shared" si="24"/>
        <v>1461.4285714285713</v>
      </c>
      <c r="O37" s="601">
        <f t="shared" si="27"/>
        <v>1096.0714285714284</v>
      </c>
      <c r="P37" s="601">
        <f t="shared" si="28"/>
        <v>707.14285714285711</v>
      </c>
      <c r="Q37" s="601">
        <f t="shared" si="29"/>
        <v>1096.0714285714284</v>
      </c>
      <c r="R37" s="601">
        <f t="shared" si="30"/>
        <v>1131.4285714285713</v>
      </c>
      <c r="S37" s="601">
        <f t="shared" si="25"/>
        <v>1461.4285714285713</v>
      </c>
    </row>
    <row r="38" spans="1:21">
      <c r="A38" s="597">
        <f>968/88</f>
        <v>11</v>
      </c>
      <c r="B38" s="597">
        <v>11.5</v>
      </c>
      <c r="C38" s="708" t="s">
        <v>508</v>
      </c>
      <c r="E38" s="598">
        <v>1</v>
      </c>
      <c r="F38" s="597">
        <f>A38*E38</f>
        <v>11</v>
      </c>
      <c r="G38" s="601">
        <f t="shared" si="17"/>
        <v>11.5</v>
      </c>
      <c r="H38" s="597">
        <f t="shared" si="18"/>
        <v>2143.4285714285711</v>
      </c>
      <c r="I38" s="597">
        <f>F38*$I$4*$I$3</f>
        <v>1936</v>
      </c>
      <c r="J38" s="597">
        <f>F38*$J$4*$J$3</f>
        <v>2143.4285714285711</v>
      </c>
      <c r="K38" s="601">
        <f t="shared" si="21"/>
        <v>2168.5714285714284</v>
      </c>
      <c r="L38" s="601">
        <f t="shared" si="22"/>
        <v>2240.8571428571427</v>
      </c>
      <c r="M38" s="601">
        <f t="shared" si="23"/>
        <v>2168.5714285714284</v>
      </c>
      <c r="N38" s="601">
        <f t="shared" si="24"/>
        <v>2240.8571428571427</v>
      </c>
      <c r="O38" s="597">
        <f>G38*$O$4*$O$3</f>
        <v>2240.8571428571427</v>
      </c>
      <c r="P38" s="597">
        <f>G38*$P$4*$P$3</f>
        <v>2168.5714285714284</v>
      </c>
      <c r="Q38" s="597">
        <f>G38*$Q$4*$Q$3</f>
        <v>2240.8571428571427</v>
      </c>
      <c r="R38" s="597">
        <f>G38*$R$4*$R$3</f>
        <v>2168.5714285714284</v>
      </c>
      <c r="S38" s="601">
        <f t="shared" si="25"/>
        <v>2240.8571428571427</v>
      </c>
    </row>
    <row r="39" spans="1:21">
      <c r="A39" s="597">
        <f>968/88</f>
        <v>11</v>
      </c>
      <c r="B39" s="597">
        <v>11.5</v>
      </c>
      <c r="C39" s="708" t="s">
        <v>509</v>
      </c>
      <c r="E39" s="598">
        <v>1</v>
      </c>
      <c r="F39" s="597">
        <f>A39*E39</f>
        <v>11</v>
      </c>
      <c r="G39" s="601">
        <f t="shared" si="17"/>
        <v>11.5</v>
      </c>
      <c r="H39" s="597">
        <f t="shared" si="18"/>
        <v>2143.4285714285711</v>
      </c>
      <c r="I39" s="597">
        <f>F39*$I$4*$I$3</f>
        <v>1936</v>
      </c>
      <c r="J39" s="597">
        <f>F39*$J$4*$J$3</f>
        <v>2143.4285714285711</v>
      </c>
      <c r="K39" s="601">
        <f t="shared" si="21"/>
        <v>2168.5714285714284</v>
      </c>
      <c r="L39" s="601">
        <f t="shared" si="22"/>
        <v>2240.8571428571427</v>
      </c>
      <c r="M39" s="601">
        <f t="shared" si="23"/>
        <v>2168.5714285714284</v>
      </c>
      <c r="N39" s="601">
        <f t="shared" si="24"/>
        <v>2240.8571428571427</v>
      </c>
      <c r="O39" s="597">
        <f>G39*$O$4*$O$3</f>
        <v>2240.8571428571427</v>
      </c>
      <c r="P39" s="597">
        <f>G39*$P$4*$P$3</f>
        <v>2168.5714285714284</v>
      </c>
      <c r="Q39" s="597">
        <f>G39*$Q$4*$Q$3</f>
        <v>2240.8571428571427</v>
      </c>
      <c r="R39" s="597">
        <f>G39*$R$4*$R$3</f>
        <v>2168.5714285714284</v>
      </c>
      <c r="S39" s="601">
        <f t="shared" si="25"/>
        <v>2240.8571428571427</v>
      </c>
    </row>
    <row r="40" spans="1:21">
      <c r="A40" s="597">
        <v>7.5</v>
      </c>
      <c r="B40" s="597">
        <v>8</v>
      </c>
      <c r="C40" s="708" t="s">
        <v>510</v>
      </c>
      <c r="E40" s="598">
        <v>1</v>
      </c>
      <c r="F40" s="597">
        <f>A40*E40</f>
        <v>7.5</v>
      </c>
      <c r="G40" s="601">
        <f t="shared" si="17"/>
        <v>8</v>
      </c>
      <c r="H40" s="597">
        <f t="shared" si="18"/>
        <v>1461.4285714285713</v>
      </c>
      <c r="I40" s="597">
        <f>F40*$I$4*$I$3</f>
        <v>1320</v>
      </c>
      <c r="J40" s="597">
        <f>F40*$J$4*$J$3</f>
        <v>1461.4285714285713</v>
      </c>
      <c r="K40" s="601">
        <f t="shared" si="21"/>
        <v>1508.5714285714284</v>
      </c>
      <c r="L40" s="601">
        <f t="shared" si="22"/>
        <v>1558.8571428571429</v>
      </c>
      <c r="M40" s="601">
        <f t="shared" si="23"/>
        <v>1508.5714285714284</v>
      </c>
      <c r="N40" s="601">
        <f t="shared" si="24"/>
        <v>1558.8571428571429</v>
      </c>
      <c r="O40" s="601">
        <f>G40*$O$4*$O$3*$O$25</f>
        <v>1169.1428571428571</v>
      </c>
      <c r="P40" s="601">
        <f>G40*$P$4*$P$3*$P$25</f>
        <v>754.28571428571422</v>
      </c>
      <c r="Q40" s="601">
        <f t="shared" si="29"/>
        <v>1169.1428571428571</v>
      </c>
      <c r="R40" s="601">
        <f t="shared" si="30"/>
        <v>1206.8571428571429</v>
      </c>
      <c r="S40" s="601">
        <f t="shared" si="25"/>
        <v>1558.8571428571429</v>
      </c>
    </row>
    <row r="41" spans="1:21">
      <c r="A41" s="597">
        <v>18500</v>
      </c>
      <c r="C41" s="710" t="s">
        <v>511</v>
      </c>
      <c r="E41" s="598">
        <v>1</v>
      </c>
      <c r="H41" s="597">
        <v>4800</v>
      </c>
      <c r="I41" s="597">
        <v>3100</v>
      </c>
      <c r="J41" s="597">
        <v>6600</v>
      </c>
      <c r="K41" s="601">
        <v>5300</v>
      </c>
      <c r="L41" s="597">
        <v>6500</v>
      </c>
      <c r="M41" s="597">
        <v>13750</v>
      </c>
      <c r="N41" s="597">
        <v>19500</v>
      </c>
      <c r="O41" s="597">
        <v>14200</v>
      </c>
      <c r="P41" s="597">
        <v>16500</v>
      </c>
      <c r="Q41" s="597">
        <v>19600</v>
      </c>
      <c r="R41" s="597">
        <v>10800</v>
      </c>
      <c r="S41" s="597">
        <v>4000</v>
      </c>
    </row>
    <row r="42" spans="1:21">
      <c r="C42" s="708"/>
      <c r="H42" s="597"/>
      <c r="I42" s="597"/>
      <c r="J42" s="597"/>
      <c r="K42" s="601"/>
      <c r="L42" s="597"/>
      <c r="M42" s="597"/>
      <c r="N42" s="597"/>
      <c r="O42" s="597"/>
      <c r="P42" s="597"/>
      <c r="Q42" s="597"/>
      <c r="R42" s="597"/>
      <c r="S42" s="597"/>
    </row>
    <row r="43" spans="1:21">
      <c r="C43" s="708"/>
      <c r="H43" s="597"/>
      <c r="I43" s="597"/>
      <c r="J43" s="597"/>
      <c r="K43" s="601"/>
      <c r="L43" s="597"/>
      <c r="M43" s="597"/>
      <c r="N43" s="597"/>
      <c r="O43" s="597"/>
      <c r="P43" s="597"/>
      <c r="Q43" s="597"/>
      <c r="R43" s="597"/>
      <c r="S43" s="597"/>
    </row>
    <row r="44" spans="1:21" ht="15" thickBot="1">
      <c r="C44" s="711" t="s">
        <v>338</v>
      </c>
      <c r="D44" s="712">
        <f>SUM(H44:S44)</f>
        <v>420079.82857142854</v>
      </c>
      <c r="E44" s="594"/>
      <c r="H44" s="713">
        <f>SUM(H26:H43)</f>
        <v>30583.497142857144</v>
      </c>
      <c r="I44" s="713">
        <f t="shared" ref="I44:S44" si="31">SUM(I26:I43)</f>
        <v>26388.32</v>
      </c>
      <c r="J44" s="713">
        <f t="shared" si="31"/>
        <v>32383.497142857144</v>
      </c>
      <c r="K44" s="713">
        <f t="shared" si="31"/>
        <v>31775.428571428562</v>
      </c>
      <c r="L44" s="713">
        <f t="shared" si="31"/>
        <v>33857.942857142843</v>
      </c>
      <c r="M44" s="713">
        <f t="shared" si="31"/>
        <v>40225.428571428565</v>
      </c>
      <c r="N44" s="713">
        <f t="shared" si="31"/>
        <v>46857.942857142843</v>
      </c>
      <c r="O44" s="713">
        <f t="shared" si="31"/>
        <v>36861.885714285716</v>
      </c>
      <c r="P44" s="713">
        <f t="shared" si="31"/>
        <v>33886.28571428571</v>
      </c>
      <c r="Q44" s="713">
        <f t="shared" si="31"/>
        <v>42261.885714285716</v>
      </c>
      <c r="R44" s="713">
        <f t="shared" si="31"/>
        <v>33639.771428571425</v>
      </c>
      <c r="S44" s="713">
        <f t="shared" si="31"/>
        <v>31357.942857142847</v>
      </c>
      <c r="U44" s="709"/>
    </row>
    <row r="45" spans="1:21" ht="14.4">
      <c r="C45" s="711" t="s">
        <v>339</v>
      </c>
      <c r="D45" s="712"/>
      <c r="E45" s="594">
        <v>0.5</v>
      </c>
      <c r="H45" s="714">
        <f>-H44*$E$45</f>
        <v>-15291.748571428572</v>
      </c>
      <c r="I45" s="714">
        <f t="shared" ref="I45:S45" si="32">-I44*$E$45</f>
        <v>-13194.16</v>
      </c>
      <c r="J45" s="714">
        <f t="shared" si="32"/>
        <v>-16191.748571428572</v>
      </c>
      <c r="K45" s="714">
        <f t="shared" si="32"/>
        <v>-15887.714285714281</v>
      </c>
      <c r="L45" s="714">
        <f t="shared" si="32"/>
        <v>-16928.971428571422</v>
      </c>
      <c r="M45" s="714">
        <f t="shared" si="32"/>
        <v>-20112.714285714283</v>
      </c>
      <c r="N45" s="714">
        <f t="shared" si="32"/>
        <v>-23428.971428571422</v>
      </c>
      <c r="O45" s="714">
        <f t="shared" si="32"/>
        <v>-18430.942857142858</v>
      </c>
      <c r="P45" s="714">
        <f t="shared" si="32"/>
        <v>-16943.142857142855</v>
      </c>
      <c r="Q45" s="714">
        <f t="shared" si="32"/>
        <v>-21130.942857142858</v>
      </c>
      <c r="R45" s="714">
        <f t="shared" si="32"/>
        <v>-16819.885714285712</v>
      </c>
      <c r="S45" s="714">
        <f t="shared" si="32"/>
        <v>-15678.971428571424</v>
      </c>
      <c r="U45" s="709"/>
    </row>
    <row r="46" spans="1:21" ht="14.4">
      <c r="C46" s="711"/>
      <c r="D46" s="712"/>
      <c r="E46" s="594"/>
      <c r="H46" s="714">
        <f>H45+H44</f>
        <v>15291.748571428572</v>
      </c>
      <c r="I46" s="714">
        <f t="shared" ref="I46:S46" si="33">I45+I44</f>
        <v>13194.16</v>
      </c>
      <c r="J46" s="714">
        <f t="shared" si="33"/>
        <v>16191.748571428572</v>
      </c>
      <c r="K46" s="714">
        <f t="shared" si="33"/>
        <v>15887.714285714281</v>
      </c>
      <c r="L46" s="714">
        <f t="shared" si="33"/>
        <v>16928.971428571422</v>
      </c>
      <c r="M46" s="714">
        <f t="shared" si="33"/>
        <v>20112.714285714283</v>
      </c>
      <c r="N46" s="714">
        <f t="shared" si="33"/>
        <v>23428.971428571422</v>
      </c>
      <c r="O46" s="714">
        <f t="shared" si="33"/>
        <v>18430.942857142858</v>
      </c>
      <c r="P46" s="714">
        <f t="shared" si="33"/>
        <v>16943.142857142855</v>
      </c>
      <c r="Q46" s="714">
        <f t="shared" si="33"/>
        <v>21130.942857142858</v>
      </c>
      <c r="R46" s="714">
        <f t="shared" si="33"/>
        <v>16819.885714285712</v>
      </c>
      <c r="S46" s="714">
        <f t="shared" si="33"/>
        <v>15678.971428571424</v>
      </c>
      <c r="U46" s="709"/>
    </row>
    <row r="48" spans="1:21" ht="14.4">
      <c r="C48" s="707" t="s">
        <v>32</v>
      </c>
      <c r="D48" s="705">
        <f>COUNT(H49:H62)</f>
        <v>14</v>
      </c>
      <c r="E48" s="594"/>
    </row>
    <row r="49" spans="1:21">
      <c r="A49" s="597">
        <v>9.5</v>
      </c>
      <c r="B49" s="597">
        <v>10</v>
      </c>
      <c r="C49" s="708" t="s">
        <v>512</v>
      </c>
      <c r="E49" s="598">
        <v>0.625</v>
      </c>
      <c r="F49" s="597">
        <f t="shared" ref="F49:F62" si="34">A49*E49</f>
        <v>5.9375</v>
      </c>
      <c r="G49" s="601">
        <f>E49*B49</f>
        <v>6.25</v>
      </c>
      <c r="H49" s="597">
        <f t="shared" ref="H49:H62" si="35">F49*$H$4*$H$3</f>
        <v>1156.9642857142856</v>
      </c>
      <c r="I49" s="597">
        <f t="shared" ref="I49:I62" si="36">F49*$I$4*$I$3</f>
        <v>1045</v>
      </c>
      <c r="J49" s="597">
        <f t="shared" ref="J49:J62" si="37">F49*$J$4*$J$3</f>
        <v>1156.9642857142856</v>
      </c>
      <c r="K49" s="601">
        <f>G49*$K$4*$K$3</f>
        <v>1178.5714285714284</v>
      </c>
      <c r="L49" s="601">
        <f>G49*$L$4*$L$3</f>
        <v>1217.8571428571429</v>
      </c>
      <c r="M49" s="601">
        <f>G49*$M$4*$M$3</f>
        <v>1178.5714285714284</v>
      </c>
      <c r="N49" s="601">
        <f>G49*$N$4*$N$3</f>
        <v>1217.8571428571429</v>
      </c>
      <c r="O49" s="601">
        <f>G49*$O$4*$O$3</f>
        <v>1217.8571428571429</v>
      </c>
      <c r="P49" s="601">
        <f>G49*$P$4*$P$3</f>
        <v>1178.5714285714284</v>
      </c>
      <c r="Q49" s="601">
        <f>G49*$Q$4*$Q$3</f>
        <v>1217.8571428571429</v>
      </c>
      <c r="R49" s="601">
        <f>G49*$R$4*$R$3</f>
        <v>1178.5714285714284</v>
      </c>
      <c r="S49" s="601">
        <f>G49*$S$4*$S$3</f>
        <v>1217.8571428571429</v>
      </c>
    </row>
    <row r="50" spans="1:21">
      <c r="A50" s="597">
        <v>9.25</v>
      </c>
      <c r="B50" s="597">
        <v>9.75</v>
      </c>
      <c r="C50" s="708" t="s">
        <v>543</v>
      </c>
      <c r="E50" s="598">
        <v>0.625</v>
      </c>
      <c r="F50" s="597">
        <f>A50*E50</f>
        <v>5.78125</v>
      </c>
      <c r="G50" s="601">
        <f t="shared" ref="G50:G62" si="38">E50*B50</f>
        <v>6.09375</v>
      </c>
      <c r="H50" s="597">
        <f>F50*$H$4*$H$3*0</f>
        <v>0</v>
      </c>
      <c r="I50" s="597">
        <f>F50*$I$4*$I$3</f>
        <v>1017.5</v>
      </c>
      <c r="J50" s="597">
        <f>F50*$J$4*$J$3</f>
        <v>1126.5178571428571</v>
      </c>
      <c r="K50" s="601">
        <f>G50*$K$4*$K$3</f>
        <v>1149.1071428571429</v>
      </c>
      <c r="L50" s="601">
        <f>G50*$L$4*$L$3</f>
        <v>1187.4107142857144</v>
      </c>
      <c r="M50" s="601">
        <f>G50*$M$4*$M$3</f>
        <v>1149.1071428571429</v>
      </c>
      <c r="N50" s="601">
        <f>G50*$N$4*$N$3</f>
        <v>1187.4107142857144</v>
      </c>
      <c r="O50" s="601">
        <f>G50*$O$4*$O$3</f>
        <v>1187.4107142857144</v>
      </c>
      <c r="P50" s="601">
        <f>G50*$P$4*$P$3</f>
        <v>1149.1071428571429</v>
      </c>
      <c r="Q50" s="601">
        <f>G50*$Q$4*$Q$3</f>
        <v>1187.4107142857144</v>
      </c>
      <c r="R50" s="601">
        <f>G50*$R$4*$R$3</f>
        <v>1149.1071428571429</v>
      </c>
      <c r="S50" s="601">
        <f>G50*$S$4*$S$3</f>
        <v>1187.4107142857144</v>
      </c>
    </row>
    <row r="51" spans="1:21">
      <c r="A51" s="599"/>
      <c r="B51" s="599"/>
      <c r="C51" s="710" t="s">
        <v>558</v>
      </c>
      <c r="E51" s="600">
        <v>0.625</v>
      </c>
      <c r="F51" s="599">
        <f>A51*E51</f>
        <v>0</v>
      </c>
      <c r="G51" s="601">
        <f>E51*B51</f>
        <v>0</v>
      </c>
      <c r="H51" s="603">
        <f>5134.9*$E$51</f>
        <v>3209.3125</v>
      </c>
      <c r="I51" s="603">
        <f t="shared" ref="I51:S51" si="39">5134.9*$E$51</f>
        <v>3209.3125</v>
      </c>
      <c r="J51" s="603">
        <f t="shared" si="39"/>
        <v>3209.3125</v>
      </c>
      <c r="K51" s="603">
        <f t="shared" si="39"/>
        <v>3209.3125</v>
      </c>
      <c r="L51" s="603">
        <f t="shared" si="39"/>
        <v>3209.3125</v>
      </c>
      <c r="M51" s="603">
        <f t="shared" si="39"/>
        <v>3209.3125</v>
      </c>
      <c r="N51" s="603">
        <f t="shared" si="39"/>
        <v>3209.3125</v>
      </c>
      <c r="O51" s="603">
        <f t="shared" si="39"/>
        <v>3209.3125</v>
      </c>
      <c r="P51" s="603">
        <f t="shared" si="39"/>
        <v>3209.3125</v>
      </c>
      <c r="Q51" s="603">
        <f t="shared" si="39"/>
        <v>3209.3125</v>
      </c>
      <c r="R51" s="603">
        <f t="shared" si="39"/>
        <v>3209.3125</v>
      </c>
      <c r="S51" s="603">
        <f t="shared" si="39"/>
        <v>3209.3125</v>
      </c>
      <c r="T51" s="599"/>
    </row>
    <row r="52" spans="1:21">
      <c r="A52" s="599">
        <f>2059.64/88</f>
        <v>23.404999999999998</v>
      </c>
      <c r="B52" s="599">
        <v>24.5</v>
      </c>
      <c r="C52" s="708" t="s">
        <v>513</v>
      </c>
      <c r="E52" s="600">
        <v>0.625</v>
      </c>
      <c r="F52" s="599">
        <f t="shared" si="34"/>
        <v>14.628124999999999</v>
      </c>
      <c r="G52" s="601">
        <f t="shared" si="38"/>
        <v>15.3125</v>
      </c>
      <c r="H52" s="599">
        <f t="shared" si="35"/>
        <v>2850.3946428571426</v>
      </c>
      <c r="I52" s="599">
        <f t="shared" si="36"/>
        <v>2574.5499999999997</v>
      </c>
      <c r="J52" s="599">
        <f t="shared" si="37"/>
        <v>2850.3946428571426</v>
      </c>
      <c r="K52" s="603">
        <f t="shared" ref="K52:K62" si="40">G52*$K$4*$K$3</f>
        <v>2887.5</v>
      </c>
      <c r="L52" s="603">
        <f t="shared" ref="L52:L62" si="41">G52*$L$4*$L$3</f>
        <v>2983.75</v>
      </c>
      <c r="M52" s="603">
        <f t="shared" ref="M52:M62" si="42">G52*$M$4*$M$3</f>
        <v>2887.5</v>
      </c>
      <c r="N52" s="603">
        <f t="shared" ref="N52:N62" si="43">G52*$N$4*$N$3</f>
        <v>2983.75</v>
      </c>
      <c r="O52" s="603">
        <f t="shared" ref="O52:O62" si="44">G52*$O$4*$O$3</f>
        <v>2983.75</v>
      </c>
      <c r="P52" s="603">
        <f t="shared" ref="P52:P62" si="45">G52*$P$4*$P$3</f>
        <v>2887.5</v>
      </c>
      <c r="Q52" s="603">
        <f t="shared" ref="Q52:Q62" si="46">G52*$Q$4*$Q$3</f>
        <v>2983.75</v>
      </c>
      <c r="R52" s="603">
        <f t="shared" ref="R52:R62" si="47">G52*$R$4*$R$3</f>
        <v>2887.5</v>
      </c>
      <c r="S52" s="603">
        <f t="shared" ref="S52:S62" si="48">G52*$S$4*$S$3</f>
        <v>2983.75</v>
      </c>
      <c r="T52" s="599"/>
    </row>
    <row r="53" spans="1:21">
      <c r="A53" s="599">
        <v>9.25</v>
      </c>
      <c r="B53" s="599">
        <v>9.75</v>
      </c>
      <c r="C53" s="708" t="s">
        <v>514</v>
      </c>
      <c r="E53" s="600">
        <v>0.625</v>
      </c>
      <c r="F53" s="599">
        <f t="shared" si="34"/>
        <v>5.78125</v>
      </c>
      <c r="G53" s="601">
        <f t="shared" si="38"/>
        <v>6.09375</v>
      </c>
      <c r="H53" s="599">
        <f t="shared" si="35"/>
        <v>1126.5178571428571</v>
      </c>
      <c r="I53" s="599">
        <f t="shared" si="36"/>
        <v>1017.5</v>
      </c>
      <c r="J53" s="599">
        <f t="shared" si="37"/>
        <v>1126.5178571428571</v>
      </c>
      <c r="K53" s="603">
        <f t="shared" si="40"/>
        <v>1149.1071428571429</v>
      </c>
      <c r="L53" s="603">
        <f t="shared" si="41"/>
        <v>1187.4107142857144</v>
      </c>
      <c r="M53" s="603">
        <f t="shared" si="42"/>
        <v>1149.1071428571429</v>
      </c>
      <c r="N53" s="603">
        <f t="shared" si="43"/>
        <v>1187.4107142857144</v>
      </c>
      <c r="O53" s="603">
        <f t="shared" si="44"/>
        <v>1187.4107142857144</v>
      </c>
      <c r="P53" s="603">
        <f t="shared" si="45"/>
        <v>1149.1071428571429</v>
      </c>
      <c r="Q53" s="603">
        <f t="shared" si="46"/>
        <v>1187.4107142857144</v>
      </c>
      <c r="R53" s="603">
        <f t="shared" si="47"/>
        <v>1149.1071428571429</v>
      </c>
      <c r="S53" s="603">
        <f t="shared" si="48"/>
        <v>1187.4107142857144</v>
      </c>
      <c r="T53" s="599"/>
    </row>
    <row r="54" spans="1:21">
      <c r="A54" s="599">
        <v>13</v>
      </c>
      <c r="B54" s="599">
        <v>13.75</v>
      </c>
      <c r="C54" s="708" t="s">
        <v>515</v>
      </c>
      <c r="E54" s="600">
        <v>0.625</v>
      </c>
      <c r="F54" s="599">
        <f t="shared" si="34"/>
        <v>8.125</v>
      </c>
      <c r="G54" s="601">
        <f t="shared" si="38"/>
        <v>8.59375</v>
      </c>
      <c r="H54" s="599">
        <f t="shared" si="35"/>
        <v>1583.2142857142856</v>
      </c>
      <c r="I54" s="599">
        <f t="shared" si="36"/>
        <v>1430</v>
      </c>
      <c r="J54" s="599">
        <f t="shared" si="37"/>
        <v>1583.2142857142856</v>
      </c>
      <c r="K54" s="603">
        <f t="shared" si="40"/>
        <v>1620.5357142857142</v>
      </c>
      <c r="L54" s="603">
        <f t="shared" si="41"/>
        <v>1674.5535714285713</v>
      </c>
      <c r="M54" s="603">
        <f t="shared" si="42"/>
        <v>1620.5357142857142</v>
      </c>
      <c r="N54" s="603">
        <f t="shared" si="43"/>
        <v>1674.5535714285713</v>
      </c>
      <c r="O54" s="603">
        <f t="shared" si="44"/>
        <v>1674.5535714285713</v>
      </c>
      <c r="P54" s="603">
        <f t="shared" si="45"/>
        <v>1620.5357142857142</v>
      </c>
      <c r="Q54" s="603">
        <f t="shared" si="46"/>
        <v>1674.5535714285713</v>
      </c>
      <c r="R54" s="603">
        <f t="shared" si="47"/>
        <v>1620.5357142857142</v>
      </c>
      <c r="S54" s="603">
        <f t="shared" si="48"/>
        <v>1674.5535714285713</v>
      </c>
      <c r="T54" s="599"/>
    </row>
    <row r="55" spans="1:21">
      <c r="A55" s="599">
        <v>10</v>
      </c>
      <c r="B55" s="599">
        <v>10.5</v>
      </c>
      <c r="C55" s="708" t="s">
        <v>516</v>
      </c>
      <c r="E55" s="600">
        <v>0.625</v>
      </c>
      <c r="F55" s="599">
        <f t="shared" si="34"/>
        <v>6.25</v>
      </c>
      <c r="G55" s="601">
        <f t="shared" si="38"/>
        <v>6.5625</v>
      </c>
      <c r="H55" s="599">
        <f t="shared" si="35"/>
        <v>1217.8571428571429</v>
      </c>
      <c r="I55" s="599">
        <f t="shared" si="36"/>
        <v>1100</v>
      </c>
      <c r="J55" s="599">
        <f t="shared" si="37"/>
        <v>1217.8571428571429</v>
      </c>
      <c r="K55" s="603">
        <f t="shared" si="40"/>
        <v>1237.5</v>
      </c>
      <c r="L55" s="603">
        <f t="shared" si="41"/>
        <v>1278.75</v>
      </c>
      <c r="M55" s="603">
        <f t="shared" si="42"/>
        <v>1237.5</v>
      </c>
      <c r="N55" s="603">
        <f t="shared" si="43"/>
        <v>1278.75</v>
      </c>
      <c r="O55" s="603">
        <f t="shared" si="44"/>
        <v>1278.75</v>
      </c>
      <c r="P55" s="603">
        <f t="shared" si="45"/>
        <v>1237.5</v>
      </c>
      <c r="Q55" s="603">
        <f t="shared" si="46"/>
        <v>1278.75</v>
      </c>
      <c r="R55" s="603">
        <f t="shared" si="47"/>
        <v>1237.5</v>
      </c>
      <c r="S55" s="603">
        <f t="shared" si="48"/>
        <v>1278.75</v>
      </c>
      <c r="T55" s="599"/>
    </row>
    <row r="56" spans="1:21">
      <c r="A56" s="599">
        <v>8.5</v>
      </c>
      <c r="B56" s="599">
        <v>9</v>
      </c>
      <c r="C56" s="708" t="s">
        <v>517</v>
      </c>
      <c r="E56" s="600">
        <v>0.625</v>
      </c>
      <c r="F56" s="599">
        <f t="shared" si="34"/>
        <v>5.3125</v>
      </c>
      <c r="G56" s="601">
        <f t="shared" si="38"/>
        <v>5.625</v>
      </c>
      <c r="H56" s="599">
        <f t="shared" si="35"/>
        <v>1035.1785714285713</v>
      </c>
      <c r="I56" s="599">
        <f t="shared" si="36"/>
        <v>934.99999999999989</v>
      </c>
      <c r="J56" s="599">
        <f t="shared" si="37"/>
        <v>1035.1785714285713</v>
      </c>
      <c r="K56" s="603">
        <f t="shared" si="40"/>
        <v>1060.7142857142856</v>
      </c>
      <c r="L56" s="603">
        <f t="shared" si="41"/>
        <v>1096.0714285714284</v>
      </c>
      <c r="M56" s="603">
        <f t="shared" si="42"/>
        <v>1060.7142857142856</v>
      </c>
      <c r="N56" s="603">
        <f t="shared" si="43"/>
        <v>1096.0714285714284</v>
      </c>
      <c r="O56" s="603">
        <f t="shared" si="44"/>
        <v>1096.0714285714284</v>
      </c>
      <c r="P56" s="603">
        <f t="shared" si="45"/>
        <v>1060.7142857142856</v>
      </c>
      <c r="Q56" s="603">
        <f t="shared" si="46"/>
        <v>1096.0714285714284</v>
      </c>
      <c r="R56" s="603">
        <f t="shared" si="47"/>
        <v>1060.7142857142856</v>
      </c>
      <c r="S56" s="603">
        <f t="shared" si="48"/>
        <v>1096.0714285714284</v>
      </c>
      <c r="T56" s="599"/>
    </row>
    <row r="57" spans="1:21">
      <c r="A57" s="599">
        <v>9.25</v>
      </c>
      <c r="B57" s="599">
        <v>10</v>
      </c>
      <c r="C57" s="708" t="s">
        <v>518</v>
      </c>
      <c r="E57" s="600">
        <v>0.625</v>
      </c>
      <c r="F57" s="599">
        <f t="shared" si="34"/>
        <v>5.78125</v>
      </c>
      <c r="G57" s="601">
        <f>E57*B57</f>
        <v>6.25</v>
      </c>
      <c r="H57" s="599">
        <f t="shared" si="35"/>
        <v>1126.5178571428571</v>
      </c>
      <c r="I57" s="599">
        <f t="shared" si="36"/>
        <v>1017.5</v>
      </c>
      <c r="J57" s="599">
        <f t="shared" si="37"/>
        <v>1126.5178571428571</v>
      </c>
      <c r="K57" s="603">
        <f t="shared" si="40"/>
        <v>1178.5714285714284</v>
      </c>
      <c r="L57" s="603">
        <f t="shared" si="41"/>
        <v>1217.8571428571429</v>
      </c>
      <c r="M57" s="603">
        <f t="shared" si="42"/>
        <v>1178.5714285714284</v>
      </c>
      <c r="N57" s="603">
        <f t="shared" si="43"/>
        <v>1217.8571428571429</v>
      </c>
      <c r="O57" s="603">
        <f t="shared" si="44"/>
        <v>1217.8571428571429</v>
      </c>
      <c r="P57" s="603">
        <f t="shared" si="45"/>
        <v>1178.5714285714284</v>
      </c>
      <c r="Q57" s="603">
        <f t="shared" si="46"/>
        <v>1217.8571428571429</v>
      </c>
      <c r="R57" s="603">
        <f t="shared" si="47"/>
        <v>1178.5714285714284</v>
      </c>
      <c r="S57" s="603">
        <f t="shared" si="48"/>
        <v>1217.8571428571429</v>
      </c>
      <c r="T57" s="599"/>
    </row>
    <row r="58" spans="1:21">
      <c r="A58" s="599">
        <v>10</v>
      </c>
      <c r="B58" s="599">
        <v>10.5</v>
      </c>
      <c r="C58" s="708" t="s">
        <v>519</v>
      </c>
      <c r="E58" s="600">
        <v>0.625</v>
      </c>
      <c r="F58" s="599">
        <f t="shared" si="34"/>
        <v>6.25</v>
      </c>
      <c r="G58" s="601">
        <f t="shared" si="38"/>
        <v>6.5625</v>
      </c>
      <c r="H58" s="599">
        <f t="shared" si="35"/>
        <v>1217.8571428571429</v>
      </c>
      <c r="I58" s="599">
        <f t="shared" si="36"/>
        <v>1100</v>
      </c>
      <c r="J58" s="599">
        <f t="shared" si="37"/>
        <v>1217.8571428571429</v>
      </c>
      <c r="K58" s="603">
        <f t="shared" si="40"/>
        <v>1237.5</v>
      </c>
      <c r="L58" s="603">
        <f t="shared" si="41"/>
        <v>1278.75</v>
      </c>
      <c r="M58" s="603">
        <f t="shared" si="42"/>
        <v>1237.5</v>
      </c>
      <c r="N58" s="603">
        <f t="shared" si="43"/>
        <v>1278.75</v>
      </c>
      <c r="O58" s="603">
        <f t="shared" si="44"/>
        <v>1278.75</v>
      </c>
      <c r="P58" s="603">
        <f t="shared" si="45"/>
        <v>1237.5</v>
      </c>
      <c r="Q58" s="603">
        <f t="shared" si="46"/>
        <v>1278.75</v>
      </c>
      <c r="R58" s="603">
        <f t="shared" si="47"/>
        <v>1237.5</v>
      </c>
      <c r="S58" s="603">
        <f t="shared" si="48"/>
        <v>1278.75</v>
      </c>
      <c r="T58" s="599"/>
    </row>
    <row r="59" spans="1:21">
      <c r="A59" s="597">
        <v>8.75</v>
      </c>
      <c r="B59" s="597">
        <v>9.25</v>
      </c>
      <c r="C59" s="708" t="s">
        <v>520</v>
      </c>
      <c r="E59" s="598">
        <v>0.625</v>
      </c>
      <c r="F59" s="597">
        <f t="shared" si="34"/>
        <v>5.46875</v>
      </c>
      <c r="G59" s="601">
        <f t="shared" si="38"/>
        <v>5.78125</v>
      </c>
      <c r="H59" s="597">
        <f t="shared" si="35"/>
        <v>1065.625</v>
      </c>
      <c r="I59" s="597">
        <f t="shared" si="36"/>
        <v>962.5</v>
      </c>
      <c r="J59" s="597">
        <f t="shared" si="37"/>
        <v>1065.625</v>
      </c>
      <c r="K59" s="601">
        <f t="shared" si="40"/>
        <v>1090.1785714285716</v>
      </c>
      <c r="L59" s="601">
        <f t="shared" si="41"/>
        <v>1126.5178571428571</v>
      </c>
      <c r="M59" s="601">
        <f t="shared" si="42"/>
        <v>1090.1785714285716</v>
      </c>
      <c r="N59" s="601">
        <f t="shared" si="43"/>
        <v>1126.5178571428571</v>
      </c>
      <c r="O59" s="601">
        <f t="shared" si="44"/>
        <v>1126.5178571428571</v>
      </c>
      <c r="P59" s="601">
        <f t="shared" si="45"/>
        <v>1090.1785714285716</v>
      </c>
      <c r="Q59" s="601">
        <f t="shared" si="46"/>
        <v>1126.5178571428571</v>
      </c>
      <c r="R59" s="601">
        <f t="shared" si="47"/>
        <v>1090.1785714285716</v>
      </c>
      <c r="S59" s="601">
        <f t="shared" si="48"/>
        <v>1126.5178571428571</v>
      </c>
    </row>
    <row r="60" spans="1:21">
      <c r="A60" s="597">
        <v>8</v>
      </c>
      <c r="B60" s="597">
        <v>8.4</v>
      </c>
      <c r="C60" s="710" t="s">
        <v>521</v>
      </c>
      <c r="E60" s="598">
        <v>0.625</v>
      </c>
      <c r="F60" s="597">
        <f t="shared" si="34"/>
        <v>5</v>
      </c>
      <c r="G60" s="601">
        <f t="shared" si="38"/>
        <v>5.25</v>
      </c>
      <c r="H60" s="597">
        <f t="shared" si="35"/>
        <v>974.28571428571422</v>
      </c>
      <c r="I60" s="597">
        <f t="shared" si="36"/>
        <v>880</v>
      </c>
      <c r="J60" s="597">
        <f t="shared" si="37"/>
        <v>974.28571428571422</v>
      </c>
      <c r="K60" s="601">
        <f t="shared" si="40"/>
        <v>990</v>
      </c>
      <c r="L60" s="601">
        <f t="shared" si="41"/>
        <v>1023</v>
      </c>
      <c r="M60" s="601">
        <f t="shared" si="42"/>
        <v>990</v>
      </c>
      <c r="N60" s="601">
        <f t="shared" si="43"/>
        <v>1023</v>
      </c>
      <c r="O60" s="601">
        <f t="shared" si="44"/>
        <v>1023</v>
      </c>
      <c r="P60" s="601">
        <f t="shared" si="45"/>
        <v>990</v>
      </c>
      <c r="Q60" s="601">
        <f t="shared" si="46"/>
        <v>1023</v>
      </c>
      <c r="R60" s="601">
        <f t="shared" si="47"/>
        <v>990</v>
      </c>
      <c r="S60" s="601">
        <f t="shared" si="48"/>
        <v>1023</v>
      </c>
    </row>
    <row r="61" spans="1:21">
      <c r="A61" s="597">
        <v>9</v>
      </c>
      <c r="B61" s="597">
        <v>9.4499999999999993</v>
      </c>
      <c r="C61" s="710" t="s">
        <v>522</v>
      </c>
      <c r="E61" s="598">
        <v>0.625</v>
      </c>
      <c r="F61" s="597">
        <f t="shared" si="34"/>
        <v>5.625</v>
      </c>
      <c r="G61" s="601">
        <f t="shared" si="38"/>
        <v>5.90625</v>
      </c>
      <c r="H61" s="597">
        <f t="shared" si="35"/>
        <v>1096.0714285714284</v>
      </c>
      <c r="I61" s="597">
        <f t="shared" si="36"/>
        <v>989.99999999999989</v>
      </c>
      <c r="J61" s="597">
        <f t="shared" si="37"/>
        <v>1096.0714285714284</v>
      </c>
      <c r="K61" s="601">
        <f t="shared" si="40"/>
        <v>1113.75</v>
      </c>
      <c r="L61" s="601">
        <f t="shared" si="41"/>
        <v>1150.875</v>
      </c>
      <c r="M61" s="601">
        <f t="shared" si="42"/>
        <v>1113.75</v>
      </c>
      <c r="N61" s="601">
        <f t="shared" si="43"/>
        <v>1150.875</v>
      </c>
      <c r="O61" s="601">
        <f t="shared" si="44"/>
        <v>1150.875</v>
      </c>
      <c r="P61" s="601">
        <f t="shared" si="45"/>
        <v>1113.75</v>
      </c>
      <c r="Q61" s="601">
        <f t="shared" si="46"/>
        <v>1150.875</v>
      </c>
      <c r="R61" s="601">
        <f t="shared" si="47"/>
        <v>1113.75</v>
      </c>
      <c r="S61" s="601">
        <f t="shared" si="48"/>
        <v>1150.875</v>
      </c>
    </row>
    <row r="62" spans="1:21">
      <c r="A62" s="597">
        <v>12</v>
      </c>
      <c r="B62" s="597">
        <v>12.25</v>
      </c>
      <c r="C62" s="710" t="s">
        <v>523</v>
      </c>
      <c r="E62" s="598">
        <v>0.625</v>
      </c>
      <c r="F62" s="597">
        <f t="shared" si="34"/>
        <v>7.5</v>
      </c>
      <c r="G62" s="601">
        <f t="shared" si="38"/>
        <v>7.65625</v>
      </c>
      <c r="H62" s="597">
        <f t="shared" si="35"/>
        <v>1461.4285714285713</v>
      </c>
      <c r="I62" s="597">
        <f t="shared" si="36"/>
        <v>1320</v>
      </c>
      <c r="J62" s="597">
        <f t="shared" si="37"/>
        <v>1461.4285714285713</v>
      </c>
      <c r="K62" s="601">
        <f t="shared" si="40"/>
        <v>1443.75</v>
      </c>
      <c r="L62" s="601">
        <f t="shared" si="41"/>
        <v>1491.875</v>
      </c>
      <c r="M62" s="601">
        <f t="shared" si="42"/>
        <v>1443.75</v>
      </c>
      <c r="N62" s="601">
        <f t="shared" si="43"/>
        <v>1491.875</v>
      </c>
      <c r="O62" s="601">
        <f t="shared" si="44"/>
        <v>1491.875</v>
      </c>
      <c r="P62" s="601">
        <f t="shared" si="45"/>
        <v>1443.75</v>
      </c>
      <c r="Q62" s="601">
        <f t="shared" si="46"/>
        <v>1491.875</v>
      </c>
      <c r="R62" s="601">
        <f t="shared" si="47"/>
        <v>1443.75</v>
      </c>
      <c r="S62" s="601">
        <f t="shared" si="48"/>
        <v>1491.875</v>
      </c>
    </row>
    <row r="63" spans="1:21" ht="15" thickBot="1">
      <c r="C63" s="711" t="s">
        <v>338</v>
      </c>
      <c r="D63" s="712">
        <f>SUM(H63:S63)</f>
        <v>245772.17857142861</v>
      </c>
      <c r="E63" s="594"/>
      <c r="H63" s="713">
        <f t="shared" ref="H63:S63" si="49">SUM(H49:H62)</f>
        <v>19121.224999999999</v>
      </c>
      <c r="I63" s="713">
        <f t="shared" si="49"/>
        <v>18598.862499999999</v>
      </c>
      <c r="J63" s="713">
        <f t="shared" si="49"/>
        <v>20247.742857142857</v>
      </c>
      <c r="K63" s="713">
        <f t="shared" si="49"/>
        <v>20546.098214285717</v>
      </c>
      <c r="L63" s="713">
        <f t="shared" si="49"/>
        <v>21123.991071428569</v>
      </c>
      <c r="M63" s="713">
        <f t="shared" si="49"/>
        <v>20546.098214285717</v>
      </c>
      <c r="N63" s="713">
        <f t="shared" si="49"/>
        <v>21123.991071428569</v>
      </c>
      <c r="O63" s="713">
        <f t="shared" si="49"/>
        <v>21123.991071428569</v>
      </c>
      <c r="P63" s="713">
        <f t="shared" si="49"/>
        <v>20546.098214285717</v>
      </c>
      <c r="Q63" s="713">
        <f t="shared" si="49"/>
        <v>21123.991071428569</v>
      </c>
      <c r="R63" s="713">
        <f t="shared" si="49"/>
        <v>20546.098214285717</v>
      </c>
      <c r="S63" s="713">
        <f t="shared" si="49"/>
        <v>21123.991071428569</v>
      </c>
      <c r="U63" s="709">
        <v>245772.17857142861</v>
      </c>
    </row>
    <row r="65" spans="1:23" ht="14.4">
      <c r="C65" s="707" t="s">
        <v>524</v>
      </c>
      <c r="D65" s="705">
        <f>COUNT(H66:H66)</f>
        <v>1</v>
      </c>
      <c r="E65" s="594"/>
    </row>
    <row r="66" spans="1:23">
      <c r="A66" s="597">
        <v>7.75</v>
      </c>
      <c r="B66" s="597">
        <v>8</v>
      </c>
      <c r="C66" s="708" t="s">
        <v>525</v>
      </c>
      <c r="E66" s="598">
        <v>1</v>
      </c>
      <c r="F66" s="597">
        <f>A66*$E$66</f>
        <v>7.75</v>
      </c>
      <c r="G66" s="601">
        <f>B66*$E$66</f>
        <v>8</v>
      </c>
      <c r="H66" s="597">
        <f>F66*$H$4*$H$3</f>
        <v>1510.1428571428571</v>
      </c>
      <c r="I66" s="597">
        <f>F66*$I$4*$I$3</f>
        <v>1364</v>
      </c>
      <c r="J66" s="597">
        <f>F66*$J$4*$J$3</f>
        <v>1510.1428571428571</v>
      </c>
      <c r="K66" s="601">
        <f>G66*$K$4*$K$3</f>
        <v>1508.5714285714284</v>
      </c>
      <c r="L66" s="597">
        <f>G66*$L$4*$L$3</f>
        <v>1558.8571428571429</v>
      </c>
      <c r="M66" s="597">
        <f>G66*$M$4*$M$3</f>
        <v>1508.5714285714284</v>
      </c>
      <c r="N66" s="597">
        <f>G66*$N$4*$N$3</f>
        <v>1558.8571428571429</v>
      </c>
      <c r="O66" s="597">
        <f>G66*$O$4*$O$3</f>
        <v>1558.8571428571429</v>
      </c>
      <c r="P66" s="597">
        <f>G66*$P$4*$P$3</f>
        <v>1508.5714285714284</v>
      </c>
      <c r="Q66" s="597">
        <f>G66*$Q$4*$Q$3</f>
        <v>1558.8571428571429</v>
      </c>
      <c r="R66" s="597">
        <f>G66*$R$4*$R$3</f>
        <v>1508.5714285714284</v>
      </c>
      <c r="S66" s="597">
        <f>G66*$S$4*$S$3</f>
        <v>1558.8571428571429</v>
      </c>
    </row>
    <row r="67" spans="1:23">
      <c r="C67" s="710" t="s">
        <v>526</v>
      </c>
      <c r="F67" s="597">
        <v>3000</v>
      </c>
      <c r="H67" s="597">
        <f>F67</f>
        <v>3000</v>
      </c>
      <c r="I67" s="597">
        <f t="shared" ref="I67:S67" si="50">H67</f>
        <v>3000</v>
      </c>
      <c r="J67" s="597">
        <f t="shared" si="50"/>
        <v>3000</v>
      </c>
      <c r="K67" s="601">
        <f t="shared" si="50"/>
        <v>3000</v>
      </c>
      <c r="L67" s="597">
        <f t="shared" si="50"/>
        <v>3000</v>
      </c>
      <c r="M67" s="597">
        <f t="shared" si="50"/>
        <v>3000</v>
      </c>
      <c r="N67" s="597">
        <f t="shared" si="50"/>
        <v>3000</v>
      </c>
      <c r="O67" s="597">
        <f t="shared" si="50"/>
        <v>3000</v>
      </c>
      <c r="P67" s="597">
        <f t="shared" si="50"/>
        <v>3000</v>
      </c>
      <c r="Q67" s="597">
        <f t="shared" si="50"/>
        <v>3000</v>
      </c>
      <c r="R67" s="597">
        <f t="shared" si="50"/>
        <v>3000</v>
      </c>
      <c r="S67" s="597">
        <f t="shared" si="50"/>
        <v>3000</v>
      </c>
    </row>
    <row r="68" spans="1:23">
      <c r="C68" s="708"/>
      <c r="H68" s="597">
        <f>F68*$H$4*$H$3</f>
        <v>0</v>
      </c>
      <c r="I68" s="597">
        <f>F68*$I$4*$I$3</f>
        <v>0</v>
      </c>
      <c r="J68" s="597">
        <f>F68*$J$4*$J$3</f>
        <v>0</v>
      </c>
      <c r="K68" s="601">
        <f>F68*$K$4*$K$3</f>
        <v>0</v>
      </c>
      <c r="L68" s="597">
        <f>F68*$L$4*$L$3</f>
        <v>0</v>
      </c>
      <c r="M68" s="597">
        <f>F68*$M$4*$M$3</f>
        <v>0</v>
      </c>
      <c r="N68" s="597">
        <f>F68*$N$4*$N$3</f>
        <v>0</v>
      </c>
      <c r="O68" s="597">
        <f>F68*$O$4*$O$3</f>
        <v>0</v>
      </c>
      <c r="P68" s="597">
        <f>F68*$P$4*$P$3</f>
        <v>0</v>
      </c>
      <c r="Q68" s="597">
        <f>F68*$Q$4*$Q$3</f>
        <v>0</v>
      </c>
      <c r="R68" s="597">
        <f>F68*$R$4*$R$3</f>
        <v>0</v>
      </c>
      <c r="S68" s="597">
        <f>F68*$S$4*$S$3</f>
        <v>0</v>
      </c>
    </row>
    <row r="69" spans="1:23" ht="15" thickBot="1">
      <c r="C69" s="711" t="s">
        <v>338</v>
      </c>
      <c r="D69" s="712">
        <f>SUM(H69:S69)</f>
        <v>54212.857142857145</v>
      </c>
      <c r="E69" s="594"/>
      <c r="H69" s="713">
        <f>SUM(H66:H68)</f>
        <v>4510.1428571428569</v>
      </c>
      <c r="I69" s="713">
        <f t="shared" ref="I69:S69" si="51">SUM(I66:I68)</f>
        <v>4364</v>
      </c>
      <c r="J69" s="713">
        <f t="shared" si="51"/>
        <v>4510.1428571428569</v>
      </c>
      <c r="K69" s="713">
        <f t="shared" si="51"/>
        <v>4508.5714285714284</v>
      </c>
      <c r="L69" s="713">
        <f t="shared" si="51"/>
        <v>4558.8571428571431</v>
      </c>
      <c r="M69" s="713">
        <f t="shared" si="51"/>
        <v>4508.5714285714284</v>
      </c>
      <c r="N69" s="713">
        <f t="shared" si="51"/>
        <v>4558.8571428571431</v>
      </c>
      <c r="O69" s="713">
        <f t="shared" si="51"/>
        <v>4558.8571428571431</v>
      </c>
      <c r="P69" s="713">
        <f t="shared" si="51"/>
        <v>4508.5714285714284</v>
      </c>
      <c r="Q69" s="713">
        <f t="shared" si="51"/>
        <v>4558.8571428571431</v>
      </c>
      <c r="R69" s="713">
        <f t="shared" si="51"/>
        <v>4508.5714285714284</v>
      </c>
      <c r="S69" s="713">
        <f t="shared" si="51"/>
        <v>4558.8571428571431</v>
      </c>
      <c r="U69" s="709">
        <v>54212.857142857145</v>
      </c>
      <c r="V69" s="709">
        <v>54855.857142857145</v>
      </c>
      <c r="W69" s="709">
        <f>U69-V69</f>
        <v>-643</v>
      </c>
    </row>
    <row r="71" spans="1:23" ht="14.4">
      <c r="C71" s="707" t="s">
        <v>527</v>
      </c>
      <c r="D71" s="705">
        <f>COUNT(H72:H84)</f>
        <v>13</v>
      </c>
      <c r="E71" s="594"/>
    </row>
    <row r="72" spans="1:23">
      <c r="A72" s="597">
        <v>8</v>
      </c>
      <c r="B72" s="597">
        <v>8.4</v>
      </c>
      <c r="C72" s="710" t="s">
        <v>528</v>
      </c>
      <c r="E72" s="598">
        <v>0.45</v>
      </c>
      <c r="F72" s="597">
        <f>A72*E72</f>
        <v>3.6</v>
      </c>
      <c r="G72" s="601">
        <f>E72*B72</f>
        <v>3.7800000000000002</v>
      </c>
      <c r="H72" s="597">
        <f t="shared" ref="H72:H84" si="52">F72*$H$4*$H$3</f>
        <v>701.48571428571438</v>
      </c>
      <c r="I72" s="597">
        <f>F72*$I$4*$I$3</f>
        <v>633.6</v>
      </c>
      <c r="J72" s="597">
        <f>F72*$J$4*$J$3</f>
        <v>701.48571428571438</v>
      </c>
      <c r="K72" s="601">
        <f t="shared" ref="K72:K84" si="53">G72*$K$4*$K$3</f>
        <v>712.80000000000007</v>
      </c>
      <c r="L72" s="601">
        <f t="shared" ref="L72:L84" si="54">G72*$L$4*$L$3</f>
        <v>736.56000000000006</v>
      </c>
      <c r="M72" s="601">
        <f t="shared" ref="M72:M84" si="55">G72*$M$4*$M$3</f>
        <v>712.80000000000007</v>
      </c>
      <c r="N72" s="601">
        <f t="shared" ref="N72:N84" si="56">G72*$N$4*$N$3</f>
        <v>736.56000000000006</v>
      </c>
      <c r="O72" s="601">
        <f t="shared" ref="O72:O84" si="57">G72*$O$4*$O$3</f>
        <v>736.56000000000006</v>
      </c>
      <c r="P72" s="601">
        <f t="shared" ref="P72:P84" si="58">G72*$P$4*$P$3</f>
        <v>712.80000000000007</v>
      </c>
      <c r="Q72" s="601">
        <f t="shared" ref="Q72:Q84" si="59">G72*$Q$4*$Q$3</f>
        <v>736.56000000000006</v>
      </c>
      <c r="R72" s="601">
        <f t="shared" ref="R72:R84" si="60">G72*$R$4*$R$3</f>
        <v>712.80000000000007</v>
      </c>
      <c r="S72" s="601">
        <f t="shared" ref="S72:S84" si="61">G72*$S$4*$S$3</f>
        <v>736.56000000000006</v>
      </c>
    </row>
    <row r="73" spans="1:23">
      <c r="A73" s="597">
        <v>9</v>
      </c>
      <c r="B73" s="597">
        <v>9.5</v>
      </c>
      <c r="C73" s="710" t="s">
        <v>529</v>
      </c>
      <c r="E73" s="598">
        <v>0.45</v>
      </c>
      <c r="F73" s="597">
        <f>A73*E73</f>
        <v>4.05</v>
      </c>
      <c r="G73" s="601">
        <f t="shared" ref="G73:G83" si="62">E73*B73</f>
        <v>4.2750000000000004</v>
      </c>
      <c r="H73" s="597">
        <f t="shared" si="52"/>
        <v>789.17142857142858</v>
      </c>
      <c r="I73" s="597">
        <f>F73*$I$4*$I$3</f>
        <v>712.8</v>
      </c>
      <c r="J73" s="597">
        <f>F73*$J$4*$J$3</f>
        <v>789.17142857142858</v>
      </c>
      <c r="K73" s="601">
        <f t="shared" si="53"/>
        <v>806.14285714285722</v>
      </c>
      <c r="L73" s="601">
        <f t="shared" si="54"/>
        <v>833.01428571428573</v>
      </c>
      <c r="M73" s="601">
        <f t="shared" si="55"/>
        <v>806.14285714285722</v>
      </c>
      <c r="N73" s="601">
        <f t="shared" si="56"/>
        <v>833.01428571428573</v>
      </c>
      <c r="O73" s="601">
        <f t="shared" si="57"/>
        <v>833.01428571428573</v>
      </c>
      <c r="P73" s="601">
        <f t="shared" si="58"/>
        <v>806.14285714285722</v>
      </c>
      <c r="Q73" s="601">
        <f t="shared" si="59"/>
        <v>833.01428571428573</v>
      </c>
      <c r="R73" s="601">
        <f t="shared" si="60"/>
        <v>806.14285714285722</v>
      </c>
      <c r="S73" s="601">
        <f t="shared" si="61"/>
        <v>833.01428571428573</v>
      </c>
    </row>
    <row r="74" spans="1:23">
      <c r="A74" s="597">
        <v>8</v>
      </c>
      <c r="B74" s="597">
        <v>8.4</v>
      </c>
      <c r="C74" s="710" t="s">
        <v>544</v>
      </c>
      <c r="E74" s="598">
        <v>0.45</v>
      </c>
      <c r="F74" s="597">
        <f>A74*E74</f>
        <v>3.6</v>
      </c>
      <c r="G74" s="601">
        <f t="shared" si="62"/>
        <v>3.7800000000000002</v>
      </c>
      <c r="H74" s="597">
        <f>F74*$H$4*$H$3*0</f>
        <v>0</v>
      </c>
      <c r="I74" s="597">
        <f>F74*$I$4*$I$3</f>
        <v>633.6</v>
      </c>
      <c r="J74" s="597">
        <f>F74*$J$4*$J$3</f>
        <v>701.48571428571438</v>
      </c>
      <c r="K74" s="601">
        <f t="shared" si="53"/>
        <v>712.80000000000007</v>
      </c>
      <c r="L74" s="601">
        <f t="shared" si="54"/>
        <v>736.56000000000006</v>
      </c>
      <c r="M74" s="601">
        <f t="shared" si="55"/>
        <v>712.80000000000007</v>
      </c>
      <c r="N74" s="601">
        <f t="shared" si="56"/>
        <v>736.56000000000006</v>
      </c>
      <c r="O74" s="601">
        <f t="shared" si="57"/>
        <v>736.56000000000006</v>
      </c>
      <c r="P74" s="601">
        <f t="shared" si="58"/>
        <v>712.80000000000007</v>
      </c>
      <c r="Q74" s="601">
        <f t="shared" si="59"/>
        <v>736.56000000000006</v>
      </c>
      <c r="R74" s="601">
        <f t="shared" si="60"/>
        <v>712.80000000000007</v>
      </c>
      <c r="S74" s="601">
        <f t="shared" si="61"/>
        <v>736.56000000000006</v>
      </c>
    </row>
    <row r="75" spans="1:23">
      <c r="A75" s="597">
        <v>8</v>
      </c>
      <c r="B75" s="597">
        <v>8.4</v>
      </c>
      <c r="C75" s="708" t="s">
        <v>530</v>
      </c>
      <c r="E75" s="598">
        <v>0.45</v>
      </c>
      <c r="F75" s="597">
        <f>A75*E75</f>
        <v>3.6</v>
      </c>
      <c r="G75" s="601">
        <f t="shared" si="62"/>
        <v>3.7800000000000002</v>
      </c>
      <c r="H75" s="597">
        <f t="shared" si="52"/>
        <v>701.48571428571438</v>
      </c>
      <c r="I75" s="597">
        <f>F75*$I$4*$I$3</f>
        <v>633.6</v>
      </c>
      <c r="J75" s="597">
        <f>F75*$J$4*$J$3</f>
        <v>701.48571428571438</v>
      </c>
      <c r="K75" s="601">
        <f t="shared" si="53"/>
        <v>712.80000000000007</v>
      </c>
      <c r="L75" s="601">
        <f t="shared" si="54"/>
        <v>736.56000000000006</v>
      </c>
      <c r="M75" s="601">
        <f t="shared" si="55"/>
        <v>712.80000000000007</v>
      </c>
      <c r="N75" s="601">
        <f t="shared" si="56"/>
        <v>736.56000000000006</v>
      </c>
      <c r="O75" s="601">
        <f t="shared" si="57"/>
        <v>736.56000000000006</v>
      </c>
      <c r="P75" s="601">
        <f t="shared" si="58"/>
        <v>712.80000000000007</v>
      </c>
      <c r="Q75" s="601">
        <f t="shared" si="59"/>
        <v>736.56000000000006</v>
      </c>
      <c r="R75" s="601">
        <f t="shared" si="60"/>
        <v>712.80000000000007</v>
      </c>
      <c r="S75" s="601">
        <f t="shared" si="61"/>
        <v>736.56000000000006</v>
      </c>
    </row>
    <row r="76" spans="1:23">
      <c r="A76" s="597">
        <v>8</v>
      </c>
      <c r="B76" s="597">
        <v>8.4</v>
      </c>
      <c r="C76" s="708" t="s">
        <v>531</v>
      </c>
      <c r="E76" s="598">
        <v>0.45</v>
      </c>
      <c r="F76" s="597">
        <f t="shared" ref="F76:F81" si="63">A76*E76</f>
        <v>3.6</v>
      </c>
      <c r="G76" s="601">
        <f t="shared" si="62"/>
        <v>3.7800000000000002</v>
      </c>
      <c r="H76" s="597">
        <f t="shared" si="52"/>
        <v>701.48571428571438</v>
      </c>
      <c r="I76" s="597">
        <f t="shared" ref="I76:I81" si="64">F76*$I$4*$I$3</f>
        <v>633.6</v>
      </c>
      <c r="J76" s="597">
        <f t="shared" ref="J76:J81" si="65">F76*$J$4*$J$3</f>
        <v>701.48571428571438</v>
      </c>
      <c r="K76" s="601">
        <f t="shared" si="53"/>
        <v>712.80000000000007</v>
      </c>
      <c r="L76" s="601">
        <f t="shared" si="54"/>
        <v>736.56000000000006</v>
      </c>
      <c r="M76" s="601">
        <f t="shared" si="55"/>
        <v>712.80000000000007</v>
      </c>
      <c r="N76" s="601">
        <f t="shared" si="56"/>
        <v>736.56000000000006</v>
      </c>
      <c r="O76" s="601">
        <f t="shared" si="57"/>
        <v>736.56000000000006</v>
      </c>
      <c r="P76" s="601">
        <f t="shared" si="58"/>
        <v>712.80000000000007</v>
      </c>
      <c r="Q76" s="601">
        <f t="shared" si="59"/>
        <v>736.56000000000006</v>
      </c>
      <c r="R76" s="601">
        <f t="shared" si="60"/>
        <v>712.80000000000007</v>
      </c>
      <c r="S76" s="601">
        <f t="shared" si="61"/>
        <v>736.56000000000006</v>
      </c>
    </row>
    <row r="77" spans="1:23">
      <c r="A77" s="597">
        <f>1269.23/88</f>
        <v>14.423068181818183</v>
      </c>
      <c r="B77" s="597">
        <v>16.61</v>
      </c>
      <c r="C77" s="708" t="s">
        <v>532</v>
      </c>
      <c r="E77" s="598">
        <v>0.45</v>
      </c>
      <c r="F77" s="597">
        <f t="shared" si="63"/>
        <v>6.4903806818181824</v>
      </c>
      <c r="G77" s="601">
        <f t="shared" si="62"/>
        <v>7.4744999999999999</v>
      </c>
      <c r="H77" s="597">
        <f t="shared" si="52"/>
        <v>1264.6970357142857</v>
      </c>
      <c r="I77" s="597">
        <f t="shared" si="64"/>
        <v>1142.307</v>
      </c>
      <c r="J77" s="597">
        <f t="shared" si="65"/>
        <v>1264.6970357142857</v>
      </c>
      <c r="K77" s="601">
        <f t="shared" si="53"/>
        <v>1409.4771428571428</v>
      </c>
      <c r="L77" s="601">
        <f t="shared" si="54"/>
        <v>1456.4597142857142</v>
      </c>
      <c r="M77" s="601">
        <f t="shared" si="55"/>
        <v>1409.4771428571428</v>
      </c>
      <c r="N77" s="601">
        <f t="shared" si="56"/>
        <v>1456.4597142857142</v>
      </c>
      <c r="O77" s="601">
        <f t="shared" si="57"/>
        <v>1456.4597142857142</v>
      </c>
      <c r="P77" s="601">
        <f t="shared" si="58"/>
        <v>1409.4771428571428</v>
      </c>
      <c r="Q77" s="601">
        <f t="shared" si="59"/>
        <v>1456.4597142857142</v>
      </c>
      <c r="R77" s="601">
        <f t="shared" si="60"/>
        <v>1409.4771428571428</v>
      </c>
      <c r="S77" s="601">
        <f t="shared" si="61"/>
        <v>1456.4597142857142</v>
      </c>
    </row>
    <row r="78" spans="1:23">
      <c r="A78" s="597">
        <v>8</v>
      </c>
      <c r="B78" s="597">
        <v>8.4</v>
      </c>
      <c r="C78" s="708" t="s">
        <v>533</v>
      </c>
      <c r="E78" s="598">
        <v>0.45</v>
      </c>
      <c r="F78" s="597">
        <f t="shared" si="63"/>
        <v>3.6</v>
      </c>
      <c r="G78" s="601">
        <f t="shared" si="62"/>
        <v>3.7800000000000002</v>
      </c>
      <c r="H78" s="597">
        <f t="shared" si="52"/>
        <v>701.48571428571438</v>
      </c>
      <c r="I78" s="597">
        <f t="shared" si="64"/>
        <v>633.6</v>
      </c>
      <c r="J78" s="597">
        <f t="shared" si="65"/>
        <v>701.48571428571438</v>
      </c>
      <c r="K78" s="601">
        <f t="shared" si="53"/>
        <v>712.80000000000007</v>
      </c>
      <c r="L78" s="601">
        <f t="shared" si="54"/>
        <v>736.56000000000006</v>
      </c>
      <c r="M78" s="601">
        <f t="shared" si="55"/>
        <v>712.80000000000007</v>
      </c>
      <c r="N78" s="601">
        <f t="shared" si="56"/>
        <v>736.56000000000006</v>
      </c>
      <c r="O78" s="601">
        <f t="shared" si="57"/>
        <v>736.56000000000006</v>
      </c>
      <c r="P78" s="601">
        <f t="shared" si="58"/>
        <v>712.80000000000007</v>
      </c>
      <c r="Q78" s="601">
        <f t="shared" si="59"/>
        <v>736.56000000000006</v>
      </c>
      <c r="R78" s="601">
        <f t="shared" si="60"/>
        <v>712.80000000000007</v>
      </c>
      <c r="S78" s="601">
        <f t="shared" si="61"/>
        <v>736.56000000000006</v>
      </c>
    </row>
    <row r="79" spans="1:23">
      <c r="A79" s="597">
        <v>8</v>
      </c>
      <c r="B79" s="597">
        <v>8.4</v>
      </c>
      <c r="C79" s="708" t="s">
        <v>534</v>
      </c>
      <c r="E79" s="598">
        <v>0.45</v>
      </c>
      <c r="F79" s="597">
        <f t="shared" si="63"/>
        <v>3.6</v>
      </c>
      <c r="G79" s="601">
        <f t="shared" si="62"/>
        <v>3.7800000000000002</v>
      </c>
      <c r="H79" s="597">
        <f t="shared" si="52"/>
        <v>701.48571428571438</v>
      </c>
      <c r="I79" s="597">
        <f t="shared" si="64"/>
        <v>633.6</v>
      </c>
      <c r="J79" s="597">
        <f t="shared" si="65"/>
        <v>701.48571428571438</v>
      </c>
      <c r="K79" s="601">
        <f t="shared" si="53"/>
        <v>712.80000000000007</v>
      </c>
      <c r="L79" s="601">
        <f t="shared" si="54"/>
        <v>736.56000000000006</v>
      </c>
      <c r="M79" s="601">
        <f t="shared" si="55"/>
        <v>712.80000000000007</v>
      </c>
      <c r="N79" s="601">
        <f t="shared" si="56"/>
        <v>736.56000000000006</v>
      </c>
      <c r="O79" s="601">
        <f t="shared" si="57"/>
        <v>736.56000000000006</v>
      </c>
      <c r="P79" s="601">
        <f t="shared" si="58"/>
        <v>712.80000000000007</v>
      </c>
      <c r="Q79" s="601">
        <f t="shared" si="59"/>
        <v>736.56000000000006</v>
      </c>
      <c r="R79" s="601">
        <f t="shared" si="60"/>
        <v>712.80000000000007</v>
      </c>
      <c r="S79" s="601">
        <f t="shared" si="61"/>
        <v>736.56000000000006</v>
      </c>
    </row>
    <row r="80" spans="1:23">
      <c r="A80" s="597">
        <v>8</v>
      </c>
      <c r="B80" s="597">
        <v>8.4</v>
      </c>
      <c r="C80" s="708" t="s">
        <v>535</v>
      </c>
      <c r="E80" s="598">
        <v>0.45</v>
      </c>
      <c r="F80" s="597">
        <f t="shared" si="63"/>
        <v>3.6</v>
      </c>
      <c r="G80" s="601">
        <f t="shared" si="62"/>
        <v>3.7800000000000002</v>
      </c>
      <c r="H80" s="597">
        <f t="shared" si="52"/>
        <v>701.48571428571438</v>
      </c>
      <c r="I80" s="597">
        <f t="shared" si="64"/>
        <v>633.6</v>
      </c>
      <c r="J80" s="597">
        <f t="shared" si="65"/>
        <v>701.48571428571438</v>
      </c>
      <c r="K80" s="601">
        <f t="shared" si="53"/>
        <v>712.80000000000007</v>
      </c>
      <c r="L80" s="601">
        <f t="shared" si="54"/>
        <v>736.56000000000006</v>
      </c>
      <c r="M80" s="601">
        <f t="shared" si="55"/>
        <v>712.80000000000007</v>
      </c>
      <c r="N80" s="601">
        <f t="shared" si="56"/>
        <v>736.56000000000006</v>
      </c>
      <c r="O80" s="601">
        <f t="shared" si="57"/>
        <v>736.56000000000006</v>
      </c>
      <c r="P80" s="601">
        <f t="shared" si="58"/>
        <v>712.80000000000007</v>
      </c>
      <c r="Q80" s="601">
        <f t="shared" si="59"/>
        <v>736.56000000000006</v>
      </c>
      <c r="R80" s="601">
        <f t="shared" si="60"/>
        <v>712.80000000000007</v>
      </c>
      <c r="S80" s="601">
        <f t="shared" si="61"/>
        <v>736.56000000000006</v>
      </c>
    </row>
    <row r="81" spans="1:23">
      <c r="A81" s="597">
        <v>12</v>
      </c>
      <c r="B81" s="597">
        <v>11.75</v>
      </c>
      <c r="C81" s="708" t="s">
        <v>545</v>
      </c>
      <c r="E81" s="598">
        <v>0.45</v>
      </c>
      <c r="F81" s="597">
        <f t="shared" si="63"/>
        <v>5.4</v>
      </c>
      <c r="G81" s="601">
        <f t="shared" si="62"/>
        <v>5.2875000000000005</v>
      </c>
      <c r="H81" s="597">
        <f t="shared" si="52"/>
        <v>1052.2285714285715</v>
      </c>
      <c r="I81" s="597">
        <f t="shared" si="64"/>
        <v>950.4</v>
      </c>
      <c r="J81" s="597">
        <f t="shared" si="65"/>
        <v>1052.2285714285715</v>
      </c>
      <c r="K81" s="601">
        <f t="shared" si="53"/>
        <v>997.07142857142867</v>
      </c>
      <c r="L81" s="601">
        <f t="shared" si="54"/>
        <v>1030.3071428571429</v>
      </c>
      <c r="M81" s="601">
        <f t="shared" si="55"/>
        <v>997.07142857142867</v>
      </c>
      <c r="N81" s="601">
        <f t="shared" si="56"/>
        <v>1030.3071428571429</v>
      </c>
      <c r="O81" s="601">
        <f t="shared" si="57"/>
        <v>1030.3071428571429</v>
      </c>
      <c r="P81" s="601">
        <f t="shared" si="58"/>
        <v>997.07142857142867</v>
      </c>
      <c r="Q81" s="601">
        <f t="shared" si="59"/>
        <v>1030.3071428571429</v>
      </c>
      <c r="R81" s="601">
        <f t="shared" si="60"/>
        <v>997.07142857142867</v>
      </c>
      <c r="S81" s="601">
        <f t="shared" si="61"/>
        <v>1030.3071428571429</v>
      </c>
    </row>
    <row r="82" spans="1:23">
      <c r="A82" s="597">
        <v>7.5</v>
      </c>
      <c r="B82" s="597">
        <v>8</v>
      </c>
      <c r="C82" s="708" t="s">
        <v>536</v>
      </c>
      <c r="E82" s="598">
        <v>0.45</v>
      </c>
      <c r="F82" s="597">
        <f>A82*E82</f>
        <v>3.375</v>
      </c>
      <c r="G82" s="601">
        <f t="shared" si="62"/>
        <v>3.6</v>
      </c>
      <c r="H82" s="597">
        <f t="shared" si="52"/>
        <v>657.64285714285722</v>
      </c>
      <c r="I82" s="597">
        <f>F82*$I$4*$I$3</f>
        <v>594</v>
      </c>
      <c r="J82" s="597">
        <f>F82*$J$4*$J$3</f>
        <v>657.64285714285722</v>
      </c>
      <c r="K82" s="601">
        <f t="shared" si="53"/>
        <v>678.85714285714289</v>
      </c>
      <c r="L82" s="601">
        <f t="shared" si="54"/>
        <v>701.48571428571438</v>
      </c>
      <c r="M82" s="601">
        <f t="shared" si="55"/>
        <v>678.85714285714289</v>
      </c>
      <c r="N82" s="601">
        <f t="shared" si="56"/>
        <v>701.48571428571438</v>
      </c>
      <c r="O82" s="601">
        <f t="shared" si="57"/>
        <v>701.48571428571438</v>
      </c>
      <c r="P82" s="601">
        <f t="shared" si="58"/>
        <v>678.85714285714289</v>
      </c>
      <c r="Q82" s="601">
        <f t="shared" si="59"/>
        <v>701.48571428571438</v>
      </c>
      <c r="R82" s="601">
        <f t="shared" si="60"/>
        <v>678.85714285714289</v>
      </c>
      <c r="S82" s="601">
        <f t="shared" si="61"/>
        <v>701.48571428571438</v>
      </c>
    </row>
    <row r="83" spans="1:23">
      <c r="A83" s="601">
        <v>7.5</v>
      </c>
      <c r="B83" s="597">
        <v>8</v>
      </c>
      <c r="C83" s="710" t="s">
        <v>537</v>
      </c>
      <c r="E83" s="598">
        <v>0.45</v>
      </c>
      <c r="F83" s="597">
        <f>A83*E83</f>
        <v>3.375</v>
      </c>
      <c r="G83" s="601">
        <f t="shared" si="62"/>
        <v>3.6</v>
      </c>
      <c r="H83" s="597">
        <f t="shared" si="52"/>
        <v>657.64285714285722</v>
      </c>
      <c r="I83" s="597">
        <f>F83*$I$4*$I$3</f>
        <v>594</v>
      </c>
      <c r="J83" s="597">
        <f>F83*$J$4*$J$3</f>
        <v>657.64285714285722</v>
      </c>
      <c r="K83" s="601">
        <f t="shared" si="53"/>
        <v>678.85714285714289</v>
      </c>
      <c r="L83" s="601">
        <f t="shared" si="54"/>
        <v>701.48571428571438</v>
      </c>
      <c r="M83" s="601">
        <f t="shared" si="55"/>
        <v>678.85714285714289</v>
      </c>
      <c r="N83" s="601">
        <f t="shared" si="56"/>
        <v>701.48571428571438</v>
      </c>
      <c r="O83" s="601">
        <f t="shared" si="57"/>
        <v>701.48571428571438</v>
      </c>
      <c r="P83" s="601">
        <f t="shared" si="58"/>
        <v>678.85714285714289</v>
      </c>
      <c r="Q83" s="601">
        <f t="shared" si="59"/>
        <v>701.48571428571438</v>
      </c>
      <c r="R83" s="601">
        <f t="shared" si="60"/>
        <v>678.85714285714289</v>
      </c>
      <c r="S83" s="601">
        <f t="shared" si="61"/>
        <v>701.48571428571438</v>
      </c>
    </row>
    <row r="84" spans="1:23">
      <c r="A84" s="597">
        <v>7.5</v>
      </c>
      <c r="B84" s="597">
        <v>8</v>
      </c>
      <c r="C84" s="710" t="s">
        <v>538</v>
      </c>
      <c r="E84" s="598">
        <v>0.45</v>
      </c>
      <c r="F84" s="597">
        <f>A84*E84</f>
        <v>3.375</v>
      </c>
      <c r="G84" s="601">
        <f>E84*B84</f>
        <v>3.6</v>
      </c>
      <c r="H84" s="597">
        <f t="shared" si="52"/>
        <v>657.64285714285722</v>
      </c>
      <c r="I84" s="597">
        <f>F84*$I$4*$I$3</f>
        <v>594</v>
      </c>
      <c r="J84" s="597">
        <f>F84*$J$4*$J$3</f>
        <v>657.64285714285722</v>
      </c>
      <c r="K84" s="601">
        <f t="shared" si="53"/>
        <v>678.85714285714289</v>
      </c>
      <c r="L84" s="601">
        <f t="shared" si="54"/>
        <v>701.48571428571438</v>
      </c>
      <c r="M84" s="601">
        <f t="shared" si="55"/>
        <v>678.85714285714289</v>
      </c>
      <c r="N84" s="601">
        <f t="shared" si="56"/>
        <v>701.48571428571438</v>
      </c>
      <c r="O84" s="601">
        <f t="shared" si="57"/>
        <v>701.48571428571438</v>
      </c>
      <c r="P84" s="601">
        <f t="shared" si="58"/>
        <v>678.85714285714289</v>
      </c>
      <c r="Q84" s="601">
        <f t="shared" si="59"/>
        <v>701.48571428571438</v>
      </c>
      <c r="R84" s="601">
        <f t="shared" si="60"/>
        <v>678.85714285714289</v>
      </c>
      <c r="S84" s="601">
        <f t="shared" si="61"/>
        <v>701.48571428571438</v>
      </c>
    </row>
    <row r="85" spans="1:23" ht="15" thickBot="1">
      <c r="C85" s="711" t="s">
        <v>338</v>
      </c>
      <c r="D85" s="712">
        <f>SUM(H85:S85)</f>
        <v>122156.3153571429</v>
      </c>
      <c r="E85" s="594"/>
      <c r="H85" s="713">
        <f>SUM(H72:H84)</f>
        <v>9287.9398928571445</v>
      </c>
      <c r="I85" s="713">
        <f t="shared" ref="I85:S85" si="66">SUM(I72:I84)</f>
        <v>9022.7070000000003</v>
      </c>
      <c r="J85" s="713">
        <f t="shared" si="66"/>
        <v>9989.425607142859</v>
      </c>
      <c r="K85" s="713">
        <f t="shared" si="66"/>
        <v>10238.86285714286</v>
      </c>
      <c r="L85" s="713">
        <f t="shared" si="66"/>
        <v>10580.158285714288</v>
      </c>
      <c r="M85" s="713">
        <f t="shared" si="66"/>
        <v>10238.86285714286</v>
      </c>
      <c r="N85" s="713">
        <f t="shared" si="66"/>
        <v>10580.158285714288</v>
      </c>
      <c r="O85" s="713">
        <f t="shared" si="66"/>
        <v>10580.158285714288</v>
      </c>
      <c r="P85" s="713">
        <f t="shared" si="66"/>
        <v>10238.86285714286</v>
      </c>
      <c r="Q85" s="713">
        <f t="shared" si="66"/>
        <v>10580.158285714288</v>
      </c>
      <c r="R85" s="713">
        <f t="shared" si="66"/>
        <v>10238.86285714286</v>
      </c>
      <c r="S85" s="713">
        <f t="shared" si="66"/>
        <v>10580.158285714288</v>
      </c>
      <c r="U85" s="709">
        <v>122156.3153571429</v>
      </c>
      <c r="V85" s="709">
        <v>122156.3153571429</v>
      </c>
      <c r="W85" s="709">
        <f>U85-V85</f>
        <v>0</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93E83-0761-423F-BBE7-3451C77E1BBE}">
  <sheetPr>
    <pageSetUpPr fitToPage="1"/>
  </sheetPr>
  <dimension ref="A2:P37"/>
  <sheetViews>
    <sheetView zoomScale="90" zoomScaleNormal="90" workbookViewId="0">
      <selection activeCell="N27" sqref="N27"/>
    </sheetView>
  </sheetViews>
  <sheetFormatPr defaultColWidth="9.109375" defaultRowHeight="14.4"/>
  <cols>
    <col min="1" max="1" width="1.6640625" style="562" customWidth="1"/>
    <col min="2" max="3" width="9.109375" style="563" hidden="1" customWidth="1"/>
    <col min="4" max="5" width="12.88671875" style="563" hidden="1" customWidth="1"/>
    <col min="6" max="7" width="14.6640625" style="563" hidden="1" customWidth="1"/>
    <col min="8" max="8" width="4" style="563" customWidth="1"/>
    <col min="9" max="10" width="9.109375" style="563"/>
    <col min="11" max="11" width="12.88671875" style="563" bestFit="1" customWidth="1"/>
    <col min="12" max="12" width="9.109375" style="563"/>
    <col min="13" max="15" width="14.6640625" style="563" customWidth="1"/>
    <col min="16" max="16" width="31" style="563" customWidth="1"/>
    <col min="17" max="17" width="10.33203125" style="563" bestFit="1" customWidth="1"/>
    <col min="18" max="256" width="9.109375" style="563"/>
    <col min="257" max="257" width="1.6640625" style="563" customWidth="1"/>
    <col min="258" max="263" width="0" style="563" hidden="1" customWidth="1"/>
    <col min="264" max="264" width="4" style="563" customWidth="1"/>
    <col min="265" max="266" width="9.109375" style="563"/>
    <col min="267" max="267" width="12.88671875" style="563" bestFit="1" customWidth="1"/>
    <col min="268" max="268" width="9.109375" style="563"/>
    <col min="269" max="271" width="14.6640625" style="563" customWidth="1"/>
    <col min="272" max="272" width="31" style="563" customWidth="1"/>
    <col min="273" max="273" width="10.33203125" style="563" bestFit="1" customWidth="1"/>
    <col min="274" max="512" width="9.109375" style="563"/>
    <col min="513" max="513" width="1.6640625" style="563" customWidth="1"/>
    <col min="514" max="519" width="0" style="563" hidden="1" customWidth="1"/>
    <col min="520" max="520" width="4" style="563" customWidth="1"/>
    <col min="521" max="522" width="9.109375" style="563"/>
    <col min="523" max="523" width="12.88671875" style="563" bestFit="1" customWidth="1"/>
    <col min="524" max="524" width="9.109375" style="563"/>
    <col min="525" max="527" width="14.6640625" style="563" customWidth="1"/>
    <col min="528" max="528" width="31" style="563" customWidth="1"/>
    <col min="529" max="529" width="10.33203125" style="563" bestFit="1" customWidth="1"/>
    <col min="530" max="768" width="9.109375" style="563"/>
    <col min="769" max="769" width="1.6640625" style="563" customWidth="1"/>
    <col min="770" max="775" width="0" style="563" hidden="1" customWidth="1"/>
    <col min="776" max="776" width="4" style="563" customWidth="1"/>
    <col min="777" max="778" width="9.109375" style="563"/>
    <col min="779" max="779" width="12.88671875" style="563" bestFit="1" customWidth="1"/>
    <col min="780" max="780" width="9.109375" style="563"/>
    <col min="781" max="783" width="14.6640625" style="563" customWidth="1"/>
    <col min="784" max="784" width="31" style="563" customWidth="1"/>
    <col min="785" max="785" width="10.33203125" style="563" bestFit="1" customWidth="1"/>
    <col min="786" max="1024" width="9.109375" style="563"/>
    <col min="1025" max="1025" width="1.6640625" style="563" customWidth="1"/>
    <col min="1026" max="1031" width="0" style="563" hidden="1" customWidth="1"/>
    <col min="1032" max="1032" width="4" style="563" customWidth="1"/>
    <col min="1033" max="1034" width="9.109375" style="563"/>
    <col min="1035" max="1035" width="12.88671875" style="563" bestFit="1" customWidth="1"/>
    <col min="1036" max="1036" width="9.109375" style="563"/>
    <col min="1037" max="1039" width="14.6640625" style="563" customWidth="1"/>
    <col min="1040" max="1040" width="31" style="563" customWidth="1"/>
    <col min="1041" max="1041" width="10.33203125" style="563" bestFit="1" customWidth="1"/>
    <col min="1042" max="1280" width="9.109375" style="563"/>
    <col min="1281" max="1281" width="1.6640625" style="563" customWidth="1"/>
    <col min="1282" max="1287" width="0" style="563" hidden="1" customWidth="1"/>
    <col min="1288" max="1288" width="4" style="563" customWidth="1"/>
    <col min="1289" max="1290" width="9.109375" style="563"/>
    <col min="1291" max="1291" width="12.88671875" style="563" bestFit="1" customWidth="1"/>
    <col min="1292" max="1292" width="9.109375" style="563"/>
    <col min="1293" max="1295" width="14.6640625" style="563" customWidth="1"/>
    <col min="1296" max="1296" width="31" style="563" customWidth="1"/>
    <col min="1297" max="1297" width="10.33203125" style="563" bestFit="1" customWidth="1"/>
    <col min="1298" max="1536" width="9.109375" style="563"/>
    <col min="1537" max="1537" width="1.6640625" style="563" customWidth="1"/>
    <col min="1538" max="1543" width="0" style="563" hidden="1" customWidth="1"/>
    <col min="1544" max="1544" width="4" style="563" customWidth="1"/>
    <col min="1545" max="1546" width="9.109375" style="563"/>
    <col min="1547" max="1547" width="12.88671875" style="563" bestFit="1" customWidth="1"/>
    <col min="1548" max="1548" width="9.109375" style="563"/>
    <col min="1549" max="1551" width="14.6640625" style="563" customWidth="1"/>
    <col min="1552" max="1552" width="31" style="563" customWidth="1"/>
    <col min="1553" max="1553" width="10.33203125" style="563" bestFit="1" customWidth="1"/>
    <col min="1554" max="1792" width="9.109375" style="563"/>
    <col min="1793" max="1793" width="1.6640625" style="563" customWidth="1"/>
    <col min="1794" max="1799" width="0" style="563" hidden="1" customWidth="1"/>
    <col min="1800" max="1800" width="4" style="563" customWidth="1"/>
    <col min="1801" max="1802" width="9.109375" style="563"/>
    <col min="1803" max="1803" width="12.88671875" style="563" bestFit="1" customWidth="1"/>
    <col min="1804" max="1804" width="9.109375" style="563"/>
    <col min="1805" max="1807" width="14.6640625" style="563" customWidth="1"/>
    <col min="1808" max="1808" width="31" style="563" customWidth="1"/>
    <col min="1809" max="1809" width="10.33203125" style="563" bestFit="1" customWidth="1"/>
    <col min="1810" max="2048" width="9.109375" style="563"/>
    <col min="2049" max="2049" width="1.6640625" style="563" customWidth="1"/>
    <col min="2050" max="2055" width="0" style="563" hidden="1" customWidth="1"/>
    <col min="2056" max="2056" width="4" style="563" customWidth="1"/>
    <col min="2057" max="2058" width="9.109375" style="563"/>
    <col min="2059" max="2059" width="12.88671875" style="563" bestFit="1" customWidth="1"/>
    <col min="2060" max="2060" width="9.109375" style="563"/>
    <col min="2061" max="2063" width="14.6640625" style="563" customWidth="1"/>
    <col min="2064" max="2064" width="31" style="563" customWidth="1"/>
    <col min="2065" max="2065" width="10.33203125" style="563" bestFit="1" customWidth="1"/>
    <col min="2066" max="2304" width="9.109375" style="563"/>
    <col min="2305" max="2305" width="1.6640625" style="563" customWidth="1"/>
    <col min="2306" max="2311" width="0" style="563" hidden="1" customWidth="1"/>
    <col min="2312" max="2312" width="4" style="563" customWidth="1"/>
    <col min="2313" max="2314" width="9.109375" style="563"/>
    <col min="2315" max="2315" width="12.88671875" style="563" bestFit="1" customWidth="1"/>
    <col min="2316" max="2316" width="9.109375" style="563"/>
    <col min="2317" max="2319" width="14.6640625" style="563" customWidth="1"/>
    <col min="2320" max="2320" width="31" style="563" customWidth="1"/>
    <col min="2321" max="2321" width="10.33203125" style="563" bestFit="1" customWidth="1"/>
    <col min="2322" max="2560" width="9.109375" style="563"/>
    <col min="2561" max="2561" width="1.6640625" style="563" customWidth="1"/>
    <col min="2562" max="2567" width="0" style="563" hidden="1" customWidth="1"/>
    <col min="2568" max="2568" width="4" style="563" customWidth="1"/>
    <col min="2569" max="2570" width="9.109375" style="563"/>
    <col min="2571" max="2571" width="12.88671875" style="563" bestFit="1" customWidth="1"/>
    <col min="2572" max="2572" width="9.109375" style="563"/>
    <col min="2573" max="2575" width="14.6640625" style="563" customWidth="1"/>
    <col min="2576" max="2576" width="31" style="563" customWidth="1"/>
    <col min="2577" max="2577" width="10.33203125" style="563" bestFit="1" customWidth="1"/>
    <col min="2578" max="2816" width="9.109375" style="563"/>
    <col min="2817" max="2817" width="1.6640625" style="563" customWidth="1"/>
    <col min="2818" max="2823" width="0" style="563" hidden="1" customWidth="1"/>
    <col min="2824" max="2824" width="4" style="563" customWidth="1"/>
    <col min="2825" max="2826" width="9.109375" style="563"/>
    <col min="2827" max="2827" width="12.88671875" style="563" bestFit="1" customWidth="1"/>
    <col min="2828" max="2828" width="9.109375" style="563"/>
    <col min="2829" max="2831" width="14.6640625" style="563" customWidth="1"/>
    <col min="2832" max="2832" width="31" style="563" customWidth="1"/>
    <col min="2833" max="2833" width="10.33203125" style="563" bestFit="1" customWidth="1"/>
    <col min="2834" max="3072" width="9.109375" style="563"/>
    <col min="3073" max="3073" width="1.6640625" style="563" customWidth="1"/>
    <col min="3074" max="3079" width="0" style="563" hidden="1" customWidth="1"/>
    <col min="3080" max="3080" width="4" style="563" customWidth="1"/>
    <col min="3081" max="3082" width="9.109375" style="563"/>
    <col min="3083" max="3083" width="12.88671875" style="563" bestFit="1" customWidth="1"/>
    <col min="3084" max="3084" width="9.109375" style="563"/>
    <col min="3085" max="3087" width="14.6640625" style="563" customWidth="1"/>
    <col min="3088" max="3088" width="31" style="563" customWidth="1"/>
    <col min="3089" max="3089" width="10.33203125" style="563" bestFit="1" customWidth="1"/>
    <col min="3090" max="3328" width="9.109375" style="563"/>
    <col min="3329" max="3329" width="1.6640625" style="563" customWidth="1"/>
    <col min="3330" max="3335" width="0" style="563" hidden="1" customWidth="1"/>
    <col min="3336" max="3336" width="4" style="563" customWidth="1"/>
    <col min="3337" max="3338" width="9.109375" style="563"/>
    <col min="3339" max="3339" width="12.88671875" style="563" bestFit="1" customWidth="1"/>
    <col min="3340" max="3340" width="9.109375" style="563"/>
    <col min="3341" max="3343" width="14.6640625" style="563" customWidth="1"/>
    <col min="3344" max="3344" width="31" style="563" customWidth="1"/>
    <col min="3345" max="3345" width="10.33203125" style="563" bestFit="1" customWidth="1"/>
    <col min="3346" max="3584" width="9.109375" style="563"/>
    <col min="3585" max="3585" width="1.6640625" style="563" customWidth="1"/>
    <col min="3586" max="3591" width="0" style="563" hidden="1" customWidth="1"/>
    <col min="3592" max="3592" width="4" style="563" customWidth="1"/>
    <col min="3593" max="3594" width="9.109375" style="563"/>
    <col min="3595" max="3595" width="12.88671875" style="563" bestFit="1" customWidth="1"/>
    <col min="3596" max="3596" width="9.109375" style="563"/>
    <col min="3597" max="3599" width="14.6640625" style="563" customWidth="1"/>
    <col min="3600" max="3600" width="31" style="563" customWidth="1"/>
    <col min="3601" max="3601" width="10.33203125" style="563" bestFit="1" customWidth="1"/>
    <col min="3602" max="3840" width="9.109375" style="563"/>
    <col min="3841" max="3841" width="1.6640625" style="563" customWidth="1"/>
    <col min="3842" max="3847" width="0" style="563" hidden="1" customWidth="1"/>
    <col min="3848" max="3848" width="4" style="563" customWidth="1"/>
    <col min="3849" max="3850" width="9.109375" style="563"/>
    <col min="3851" max="3851" width="12.88671875" style="563" bestFit="1" customWidth="1"/>
    <col min="3852" max="3852" width="9.109375" style="563"/>
    <col min="3853" max="3855" width="14.6640625" style="563" customWidth="1"/>
    <col min="3856" max="3856" width="31" style="563" customWidth="1"/>
    <col min="3857" max="3857" width="10.33203125" style="563" bestFit="1" customWidth="1"/>
    <col min="3858" max="4096" width="9.109375" style="563"/>
    <col min="4097" max="4097" width="1.6640625" style="563" customWidth="1"/>
    <col min="4098" max="4103" width="0" style="563" hidden="1" customWidth="1"/>
    <col min="4104" max="4104" width="4" style="563" customWidth="1"/>
    <col min="4105" max="4106" width="9.109375" style="563"/>
    <col min="4107" max="4107" width="12.88671875" style="563" bestFit="1" customWidth="1"/>
    <col min="4108" max="4108" width="9.109375" style="563"/>
    <col min="4109" max="4111" width="14.6640625" style="563" customWidth="1"/>
    <col min="4112" max="4112" width="31" style="563" customWidth="1"/>
    <col min="4113" max="4113" width="10.33203125" style="563" bestFit="1" customWidth="1"/>
    <col min="4114" max="4352" width="9.109375" style="563"/>
    <col min="4353" max="4353" width="1.6640625" style="563" customWidth="1"/>
    <col min="4354" max="4359" width="0" style="563" hidden="1" customWidth="1"/>
    <col min="4360" max="4360" width="4" style="563" customWidth="1"/>
    <col min="4361" max="4362" width="9.109375" style="563"/>
    <col min="4363" max="4363" width="12.88671875" style="563" bestFit="1" customWidth="1"/>
    <col min="4364" max="4364" width="9.109375" style="563"/>
    <col min="4365" max="4367" width="14.6640625" style="563" customWidth="1"/>
    <col min="4368" max="4368" width="31" style="563" customWidth="1"/>
    <col min="4369" max="4369" width="10.33203125" style="563" bestFit="1" customWidth="1"/>
    <col min="4370" max="4608" width="9.109375" style="563"/>
    <col min="4609" max="4609" width="1.6640625" style="563" customWidth="1"/>
    <col min="4610" max="4615" width="0" style="563" hidden="1" customWidth="1"/>
    <col min="4616" max="4616" width="4" style="563" customWidth="1"/>
    <col min="4617" max="4618" width="9.109375" style="563"/>
    <col min="4619" max="4619" width="12.88671875" style="563" bestFit="1" customWidth="1"/>
    <col min="4620" max="4620" width="9.109375" style="563"/>
    <col min="4621" max="4623" width="14.6640625" style="563" customWidth="1"/>
    <col min="4624" max="4624" width="31" style="563" customWidth="1"/>
    <col min="4625" max="4625" width="10.33203125" style="563" bestFit="1" customWidth="1"/>
    <col min="4626" max="4864" width="9.109375" style="563"/>
    <col min="4865" max="4865" width="1.6640625" style="563" customWidth="1"/>
    <col min="4866" max="4871" width="0" style="563" hidden="1" customWidth="1"/>
    <col min="4872" max="4872" width="4" style="563" customWidth="1"/>
    <col min="4873" max="4874" width="9.109375" style="563"/>
    <col min="4875" max="4875" width="12.88671875" style="563" bestFit="1" customWidth="1"/>
    <col min="4876" max="4876" width="9.109375" style="563"/>
    <col min="4877" max="4879" width="14.6640625" style="563" customWidth="1"/>
    <col min="4880" max="4880" width="31" style="563" customWidth="1"/>
    <col min="4881" max="4881" width="10.33203125" style="563" bestFit="1" customWidth="1"/>
    <col min="4882" max="5120" width="9.109375" style="563"/>
    <col min="5121" max="5121" width="1.6640625" style="563" customWidth="1"/>
    <col min="5122" max="5127" width="0" style="563" hidden="1" customWidth="1"/>
    <col min="5128" max="5128" width="4" style="563" customWidth="1"/>
    <col min="5129" max="5130" width="9.109375" style="563"/>
    <col min="5131" max="5131" width="12.88671875" style="563" bestFit="1" customWidth="1"/>
    <col min="5132" max="5132" width="9.109375" style="563"/>
    <col min="5133" max="5135" width="14.6640625" style="563" customWidth="1"/>
    <col min="5136" max="5136" width="31" style="563" customWidth="1"/>
    <col min="5137" max="5137" width="10.33203125" style="563" bestFit="1" customWidth="1"/>
    <col min="5138" max="5376" width="9.109375" style="563"/>
    <col min="5377" max="5377" width="1.6640625" style="563" customWidth="1"/>
    <col min="5378" max="5383" width="0" style="563" hidden="1" customWidth="1"/>
    <col min="5384" max="5384" width="4" style="563" customWidth="1"/>
    <col min="5385" max="5386" width="9.109375" style="563"/>
    <col min="5387" max="5387" width="12.88671875" style="563" bestFit="1" customWidth="1"/>
    <col min="5388" max="5388" width="9.109375" style="563"/>
    <col min="5389" max="5391" width="14.6640625" style="563" customWidth="1"/>
    <col min="5392" max="5392" width="31" style="563" customWidth="1"/>
    <col min="5393" max="5393" width="10.33203125" style="563" bestFit="1" customWidth="1"/>
    <col min="5394" max="5632" width="9.109375" style="563"/>
    <col min="5633" max="5633" width="1.6640625" style="563" customWidth="1"/>
    <col min="5634" max="5639" width="0" style="563" hidden="1" customWidth="1"/>
    <col min="5640" max="5640" width="4" style="563" customWidth="1"/>
    <col min="5641" max="5642" width="9.109375" style="563"/>
    <col min="5643" max="5643" width="12.88671875" style="563" bestFit="1" customWidth="1"/>
    <col min="5644" max="5644" width="9.109375" style="563"/>
    <col min="5645" max="5647" width="14.6640625" style="563" customWidth="1"/>
    <col min="5648" max="5648" width="31" style="563" customWidth="1"/>
    <col min="5649" max="5649" width="10.33203125" style="563" bestFit="1" customWidth="1"/>
    <col min="5650" max="5888" width="9.109375" style="563"/>
    <col min="5889" max="5889" width="1.6640625" style="563" customWidth="1"/>
    <col min="5890" max="5895" width="0" style="563" hidden="1" customWidth="1"/>
    <col min="5896" max="5896" width="4" style="563" customWidth="1"/>
    <col min="5897" max="5898" width="9.109375" style="563"/>
    <col min="5899" max="5899" width="12.88671875" style="563" bestFit="1" customWidth="1"/>
    <col min="5900" max="5900" width="9.109375" style="563"/>
    <col min="5901" max="5903" width="14.6640625" style="563" customWidth="1"/>
    <col min="5904" max="5904" width="31" style="563" customWidth="1"/>
    <col min="5905" max="5905" width="10.33203125" style="563" bestFit="1" customWidth="1"/>
    <col min="5906" max="6144" width="9.109375" style="563"/>
    <col min="6145" max="6145" width="1.6640625" style="563" customWidth="1"/>
    <col min="6146" max="6151" width="0" style="563" hidden="1" customWidth="1"/>
    <col min="6152" max="6152" width="4" style="563" customWidth="1"/>
    <col min="6153" max="6154" width="9.109375" style="563"/>
    <col min="6155" max="6155" width="12.88671875" style="563" bestFit="1" customWidth="1"/>
    <col min="6156" max="6156" width="9.109375" style="563"/>
    <col min="6157" max="6159" width="14.6640625" style="563" customWidth="1"/>
    <col min="6160" max="6160" width="31" style="563" customWidth="1"/>
    <col min="6161" max="6161" width="10.33203125" style="563" bestFit="1" customWidth="1"/>
    <col min="6162" max="6400" width="9.109375" style="563"/>
    <col min="6401" max="6401" width="1.6640625" style="563" customWidth="1"/>
    <col min="6402" max="6407" width="0" style="563" hidden="1" customWidth="1"/>
    <col min="6408" max="6408" width="4" style="563" customWidth="1"/>
    <col min="6409" max="6410" width="9.109375" style="563"/>
    <col min="6411" max="6411" width="12.88671875" style="563" bestFit="1" customWidth="1"/>
    <col min="6412" max="6412" width="9.109375" style="563"/>
    <col min="6413" max="6415" width="14.6640625" style="563" customWidth="1"/>
    <col min="6416" max="6416" width="31" style="563" customWidth="1"/>
    <col min="6417" max="6417" width="10.33203125" style="563" bestFit="1" customWidth="1"/>
    <col min="6418" max="6656" width="9.109375" style="563"/>
    <col min="6657" max="6657" width="1.6640625" style="563" customWidth="1"/>
    <col min="6658" max="6663" width="0" style="563" hidden="1" customWidth="1"/>
    <col min="6664" max="6664" width="4" style="563" customWidth="1"/>
    <col min="6665" max="6666" width="9.109375" style="563"/>
    <col min="6667" max="6667" width="12.88671875" style="563" bestFit="1" customWidth="1"/>
    <col min="6668" max="6668" width="9.109375" style="563"/>
    <col min="6669" max="6671" width="14.6640625" style="563" customWidth="1"/>
    <col min="6672" max="6672" width="31" style="563" customWidth="1"/>
    <col min="6673" max="6673" width="10.33203125" style="563" bestFit="1" customWidth="1"/>
    <col min="6674" max="6912" width="9.109375" style="563"/>
    <col min="6913" max="6913" width="1.6640625" style="563" customWidth="1"/>
    <col min="6914" max="6919" width="0" style="563" hidden="1" customWidth="1"/>
    <col min="6920" max="6920" width="4" style="563" customWidth="1"/>
    <col min="6921" max="6922" width="9.109375" style="563"/>
    <col min="6923" max="6923" width="12.88671875" style="563" bestFit="1" customWidth="1"/>
    <col min="6924" max="6924" width="9.109375" style="563"/>
    <col min="6925" max="6927" width="14.6640625" style="563" customWidth="1"/>
    <col min="6928" max="6928" width="31" style="563" customWidth="1"/>
    <col min="6929" max="6929" width="10.33203125" style="563" bestFit="1" customWidth="1"/>
    <col min="6930" max="7168" width="9.109375" style="563"/>
    <col min="7169" max="7169" width="1.6640625" style="563" customWidth="1"/>
    <col min="7170" max="7175" width="0" style="563" hidden="1" customWidth="1"/>
    <col min="7176" max="7176" width="4" style="563" customWidth="1"/>
    <col min="7177" max="7178" width="9.109375" style="563"/>
    <col min="7179" max="7179" width="12.88671875" style="563" bestFit="1" customWidth="1"/>
    <col min="7180" max="7180" width="9.109375" style="563"/>
    <col min="7181" max="7183" width="14.6640625" style="563" customWidth="1"/>
    <col min="7184" max="7184" width="31" style="563" customWidth="1"/>
    <col min="7185" max="7185" width="10.33203125" style="563" bestFit="1" customWidth="1"/>
    <col min="7186" max="7424" width="9.109375" style="563"/>
    <col min="7425" max="7425" width="1.6640625" style="563" customWidth="1"/>
    <col min="7426" max="7431" width="0" style="563" hidden="1" customWidth="1"/>
    <col min="7432" max="7432" width="4" style="563" customWidth="1"/>
    <col min="7433" max="7434" width="9.109375" style="563"/>
    <col min="7435" max="7435" width="12.88671875" style="563" bestFit="1" customWidth="1"/>
    <col min="7436" max="7436" width="9.109375" style="563"/>
    <col min="7437" max="7439" width="14.6640625" style="563" customWidth="1"/>
    <col min="7440" max="7440" width="31" style="563" customWidth="1"/>
    <col min="7441" max="7441" width="10.33203125" style="563" bestFit="1" customWidth="1"/>
    <col min="7442" max="7680" width="9.109375" style="563"/>
    <col min="7681" max="7681" width="1.6640625" style="563" customWidth="1"/>
    <col min="7682" max="7687" width="0" style="563" hidden="1" customWidth="1"/>
    <col min="7688" max="7688" width="4" style="563" customWidth="1"/>
    <col min="7689" max="7690" width="9.109375" style="563"/>
    <col min="7691" max="7691" width="12.88671875" style="563" bestFit="1" customWidth="1"/>
    <col min="7692" max="7692" width="9.109375" style="563"/>
    <col min="7693" max="7695" width="14.6640625" style="563" customWidth="1"/>
    <col min="7696" max="7696" width="31" style="563" customWidth="1"/>
    <col min="7697" max="7697" width="10.33203125" style="563" bestFit="1" customWidth="1"/>
    <col min="7698" max="7936" width="9.109375" style="563"/>
    <col min="7937" max="7937" width="1.6640625" style="563" customWidth="1"/>
    <col min="7938" max="7943" width="0" style="563" hidden="1" customWidth="1"/>
    <col min="7944" max="7944" width="4" style="563" customWidth="1"/>
    <col min="7945" max="7946" width="9.109375" style="563"/>
    <col min="7947" max="7947" width="12.88671875" style="563" bestFit="1" customWidth="1"/>
    <col min="7948" max="7948" width="9.109375" style="563"/>
    <col min="7949" max="7951" width="14.6640625" style="563" customWidth="1"/>
    <col min="7952" max="7952" width="31" style="563" customWidth="1"/>
    <col min="7953" max="7953" width="10.33203125" style="563" bestFit="1" customWidth="1"/>
    <col min="7954" max="8192" width="9.109375" style="563"/>
    <col min="8193" max="8193" width="1.6640625" style="563" customWidth="1"/>
    <col min="8194" max="8199" width="0" style="563" hidden="1" customWidth="1"/>
    <col min="8200" max="8200" width="4" style="563" customWidth="1"/>
    <col min="8201" max="8202" width="9.109375" style="563"/>
    <col min="8203" max="8203" width="12.88671875" style="563" bestFit="1" customWidth="1"/>
    <col min="8204" max="8204" width="9.109375" style="563"/>
    <col min="8205" max="8207" width="14.6640625" style="563" customWidth="1"/>
    <col min="8208" max="8208" width="31" style="563" customWidth="1"/>
    <col min="8209" max="8209" width="10.33203125" style="563" bestFit="1" customWidth="1"/>
    <col min="8210" max="8448" width="9.109375" style="563"/>
    <col min="8449" max="8449" width="1.6640625" style="563" customWidth="1"/>
    <col min="8450" max="8455" width="0" style="563" hidden="1" customWidth="1"/>
    <col min="8456" max="8456" width="4" style="563" customWidth="1"/>
    <col min="8457" max="8458" width="9.109375" style="563"/>
    <col min="8459" max="8459" width="12.88671875" style="563" bestFit="1" customWidth="1"/>
    <col min="8460" max="8460" width="9.109375" style="563"/>
    <col min="8461" max="8463" width="14.6640625" style="563" customWidth="1"/>
    <col min="8464" max="8464" width="31" style="563" customWidth="1"/>
    <col min="8465" max="8465" width="10.33203125" style="563" bestFit="1" customWidth="1"/>
    <col min="8466" max="8704" width="9.109375" style="563"/>
    <col min="8705" max="8705" width="1.6640625" style="563" customWidth="1"/>
    <col min="8706" max="8711" width="0" style="563" hidden="1" customWidth="1"/>
    <col min="8712" max="8712" width="4" style="563" customWidth="1"/>
    <col min="8713" max="8714" width="9.109375" style="563"/>
    <col min="8715" max="8715" width="12.88671875" style="563" bestFit="1" customWidth="1"/>
    <col min="8716" max="8716" width="9.109375" style="563"/>
    <col min="8717" max="8719" width="14.6640625" style="563" customWidth="1"/>
    <col min="8720" max="8720" width="31" style="563" customWidth="1"/>
    <col min="8721" max="8721" width="10.33203125" style="563" bestFit="1" customWidth="1"/>
    <col min="8722" max="8960" width="9.109375" style="563"/>
    <col min="8961" max="8961" width="1.6640625" style="563" customWidth="1"/>
    <col min="8962" max="8967" width="0" style="563" hidden="1" customWidth="1"/>
    <col min="8968" max="8968" width="4" style="563" customWidth="1"/>
    <col min="8969" max="8970" width="9.109375" style="563"/>
    <col min="8971" max="8971" width="12.88671875" style="563" bestFit="1" customWidth="1"/>
    <col min="8972" max="8972" width="9.109375" style="563"/>
    <col min="8973" max="8975" width="14.6640625" style="563" customWidth="1"/>
    <col min="8976" max="8976" width="31" style="563" customWidth="1"/>
    <col min="8977" max="8977" width="10.33203125" style="563" bestFit="1" customWidth="1"/>
    <col min="8978" max="9216" width="9.109375" style="563"/>
    <col min="9217" max="9217" width="1.6640625" style="563" customWidth="1"/>
    <col min="9218" max="9223" width="0" style="563" hidden="1" customWidth="1"/>
    <col min="9224" max="9224" width="4" style="563" customWidth="1"/>
    <col min="9225" max="9226" width="9.109375" style="563"/>
    <col min="9227" max="9227" width="12.88671875" style="563" bestFit="1" customWidth="1"/>
    <col min="9228" max="9228" width="9.109375" style="563"/>
    <col min="9229" max="9231" width="14.6640625" style="563" customWidth="1"/>
    <col min="9232" max="9232" width="31" style="563" customWidth="1"/>
    <col min="9233" max="9233" width="10.33203125" style="563" bestFit="1" customWidth="1"/>
    <col min="9234" max="9472" width="9.109375" style="563"/>
    <col min="9473" max="9473" width="1.6640625" style="563" customWidth="1"/>
    <col min="9474" max="9479" width="0" style="563" hidden="1" customWidth="1"/>
    <col min="9480" max="9480" width="4" style="563" customWidth="1"/>
    <col min="9481" max="9482" width="9.109375" style="563"/>
    <col min="9483" max="9483" width="12.88671875" style="563" bestFit="1" customWidth="1"/>
    <col min="9484" max="9484" width="9.109375" style="563"/>
    <col min="9485" max="9487" width="14.6640625" style="563" customWidth="1"/>
    <col min="9488" max="9488" width="31" style="563" customWidth="1"/>
    <col min="9489" max="9489" width="10.33203125" style="563" bestFit="1" customWidth="1"/>
    <col min="9490" max="9728" width="9.109375" style="563"/>
    <col min="9729" max="9729" width="1.6640625" style="563" customWidth="1"/>
    <col min="9730" max="9735" width="0" style="563" hidden="1" customWidth="1"/>
    <col min="9736" max="9736" width="4" style="563" customWidth="1"/>
    <col min="9737" max="9738" width="9.109375" style="563"/>
    <col min="9739" max="9739" width="12.88671875" style="563" bestFit="1" customWidth="1"/>
    <col min="9740" max="9740" width="9.109375" style="563"/>
    <col min="9741" max="9743" width="14.6640625" style="563" customWidth="1"/>
    <col min="9744" max="9744" width="31" style="563" customWidth="1"/>
    <col min="9745" max="9745" width="10.33203125" style="563" bestFit="1" customWidth="1"/>
    <col min="9746" max="9984" width="9.109375" style="563"/>
    <col min="9985" max="9985" width="1.6640625" style="563" customWidth="1"/>
    <col min="9986" max="9991" width="0" style="563" hidden="1" customWidth="1"/>
    <col min="9992" max="9992" width="4" style="563" customWidth="1"/>
    <col min="9993" max="9994" width="9.109375" style="563"/>
    <col min="9995" max="9995" width="12.88671875" style="563" bestFit="1" customWidth="1"/>
    <col min="9996" max="9996" width="9.109375" style="563"/>
    <col min="9997" max="9999" width="14.6640625" style="563" customWidth="1"/>
    <col min="10000" max="10000" width="31" style="563" customWidth="1"/>
    <col min="10001" max="10001" width="10.33203125" style="563" bestFit="1" customWidth="1"/>
    <col min="10002" max="10240" width="9.109375" style="563"/>
    <col min="10241" max="10241" width="1.6640625" style="563" customWidth="1"/>
    <col min="10242" max="10247" width="0" style="563" hidden="1" customWidth="1"/>
    <col min="10248" max="10248" width="4" style="563" customWidth="1"/>
    <col min="10249" max="10250" width="9.109375" style="563"/>
    <col min="10251" max="10251" width="12.88671875" style="563" bestFit="1" customWidth="1"/>
    <col min="10252" max="10252" width="9.109375" style="563"/>
    <col min="10253" max="10255" width="14.6640625" style="563" customWidth="1"/>
    <col min="10256" max="10256" width="31" style="563" customWidth="1"/>
    <col min="10257" max="10257" width="10.33203125" style="563" bestFit="1" customWidth="1"/>
    <col min="10258" max="10496" width="9.109375" style="563"/>
    <col min="10497" max="10497" width="1.6640625" style="563" customWidth="1"/>
    <col min="10498" max="10503" width="0" style="563" hidden="1" customWidth="1"/>
    <col min="10504" max="10504" width="4" style="563" customWidth="1"/>
    <col min="10505" max="10506" width="9.109375" style="563"/>
    <col min="10507" max="10507" width="12.88671875" style="563" bestFit="1" customWidth="1"/>
    <col min="10508" max="10508" width="9.109375" style="563"/>
    <col min="10509" max="10511" width="14.6640625" style="563" customWidth="1"/>
    <col min="10512" max="10512" width="31" style="563" customWidth="1"/>
    <col min="10513" max="10513" width="10.33203125" style="563" bestFit="1" customWidth="1"/>
    <col min="10514" max="10752" width="9.109375" style="563"/>
    <col min="10753" max="10753" width="1.6640625" style="563" customWidth="1"/>
    <col min="10754" max="10759" width="0" style="563" hidden="1" customWidth="1"/>
    <col min="10760" max="10760" width="4" style="563" customWidth="1"/>
    <col min="10761" max="10762" width="9.109375" style="563"/>
    <col min="10763" max="10763" width="12.88671875" style="563" bestFit="1" customWidth="1"/>
    <col min="10764" max="10764" width="9.109375" style="563"/>
    <col min="10765" max="10767" width="14.6640625" style="563" customWidth="1"/>
    <col min="10768" max="10768" width="31" style="563" customWidth="1"/>
    <col min="10769" max="10769" width="10.33203125" style="563" bestFit="1" customWidth="1"/>
    <col min="10770" max="11008" width="9.109375" style="563"/>
    <col min="11009" max="11009" width="1.6640625" style="563" customWidth="1"/>
    <col min="11010" max="11015" width="0" style="563" hidden="1" customWidth="1"/>
    <col min="11016" max="11016" width="4" style="563" customWidth="1"/>
    <col min="11017" max="11018" width="9.109375" style="563"/>
    <col min="11019" max="11019" width="12.88671875" style="563" bestFit="1" customWidth="1"/>
    <col min="11020" max="11020" width="9.109375" style="563"/>
    <col min="11021" max="11023" width="14.6640625" style="563" customWidth="1"/>
    <col min="11024" max="11024" width="31" style="563" customWidth="1"/>
    <col min="11025" max="11025" width="10.33203125" style="563" bestFit="1" customWidth="1"/>
    <col min="11026" max="11264" width="9.109375" style="563"/>
    <col min="11265" max="11265" width="1.6640625" style="563" customWidth="1"/>
    <col min="11266" max="11271" width="0" style="563" hidden="1" customWidth="1"/>
    <col min="11272" max="11272" width="4" style="563" customWidth="1"/>
    <col min="11273" max="11274" width="9.109375" style="563"/>
    <col min="11275" max="11275" width="12.88671875" style="563" bestFit="1" customWidth="1"/>
    <col min="11276" max="11276" width="9.109375" style="563"/>
    <col min="11277" max="11279" width="14.6640625" style="563" customWidth="1"/>
    <col min="11280" max="11280" width="31" style="563" customWidth="1"/>
    <col min="11281" max="11281" width="10.33203125" style="563" bestFit="1" customWidth="1"/>
    <col min="11282" max="11520" width="9.109375" style="563"/>
    <col min="11521" max="11521" width="1.6640625" style="563" customWidth="1"/>
    <col min="11522" max="11527" width="0" style="563" hidden="1" customWidth="1"/>
    <col min="11528" max="11528" width="4" style="563" customWidth="1"/>
    <col min="11529" max="11530" width="9.109375" style="563"/>
    <col min="11531" max="11531" width="12.88671875" style="563" bestFit="1" customWidth="1"/>
    <col min="11532" max="11532" width="9.109375" style="563"/>
    <col min="11533" max="11535" width="14.6640625" style="563" customWidth="1"/>
    <col min="11536" max="11536" width="31" style="563" customWidth="1"/>
    <col min="11537" max="11537" width="10.33203125" style="563" bestFit="1" customWidth="1"/>
    <col min="11538" max="11776" width="9.109375" style="563"/>
    <col min="11777" max="11777" width="1.6640625" style="563" customWidth="1"/>
    <col min="11778" max="11783" width="0" style="563" hidden="1" customWidth="1"/>
    <col min="11784" max="11784" width="4" style="563" customWidth="1"/>
    <col min="11785" max="11786" width="9.109375" style="563"/>
    <col min="11787" max="11787" width="12.88671875" style="563" bestFit="1" customWidth="1"/>
    <col min="11788" max="11788" width="9.109375" style="563"/>
    <col min="11789" max="11791" width="14.6640625" style="563" customWidth="1"/>
    <col min="11792" max="11792" width="31" style="563" customWidth="1"/>
    <col min="11793" max="11793" width="10.33203125" style="563" bestFit="1" customWidth="1"/>
    <col min="11794" max="12032" width="9.109375" style="563"/>
    <col min="12033" max="12033" width="1.6640625" style="563" customWidth="1"/>
    <col min="12034" max="12039" width="0" style="563" hidden="1" customWidth="1"/>
    <col min="12040" max="12040" width="4" style="563" customWidth="1"/>
    <col min="12041" max="12042" width="9.109375" style="563"/>
    <col min="12043" max="12043" width="12.88671875" style="563" bestFit="1" customWidth="1"/>
    <col min="12044" max="12044" width="9.109375" style="563"/>
    <col min="12045" max="12047" width="14.6640625" style="563" customWidth="1"/>
    <col min="12048" max="12048" width="31" style="563" customWidth="1"/>
    <col min="12049" max="12049" width="10.33203125" style="563" bestFit="1" customWidth="1"/>
    <col min="12050" max="12288" width="9.109375" style="563"/>
    <col min="12289" max="12289" width="1.6640625" style="563" customWidth="1"/>
    <col min="12290" max="12295" width="0" style="563" hidden="1" customWidth="1"/>
    <col min="12296" max="12296" width="4" style="563" customWidth="1"/>
    <col min="12297" max="12298" width="9.109375" style="563"/>
    <col min="12299" max="12299" width="12.88671875" style="563" bestFit="1" customWidth="1"/>
    <col min="12300" max="12300" width="9.109375" style="563"/>
    <col min="12301" max="12303" width="14.6640625" style="563" customWidth="1"/>
    <col min="12304" max="12304" width="31" style="563" customWidth="1"/>
    <col min="12305" max="12305" width="10.33203125" style="563" bestFit="1" customWidth="1"/>
    <col min="12306" max="12544" width="9.109375" style="563"/>
    <col min="12545" max="12545" width="1.6640625" style="563" customWidth="1"/>
    <col min="12546" max="12551" width="0" style="563" hidden="1" customWidth="1"/>
    <col min="12552" max="12552" width="4" style="563" customWidth="1"/>
    <col min="12553" max="12554" width="9.109375" style="563"/>
    <col min="12555" max="12555" width="12.88671875" style="563" bestFit="1" customWidth="1"/>
    <col min="12556" max="12556" width="9.109375" style="563"/>
    <col min="12557" max="12559" width="14.6640625" style="563" customWidth="1"/>
    <col min="12560" max="12560" width="31" style="563" customWidth="1"/>
    <col min="12561" max="12561" width="10.33203125" style="563" bestFit="1" customWidth="1"/>
    <col min="12562" max="12800" width="9.109375" style="563"/>
    <col min="12801" max="12801" width="1.6640625" style="563" customWidth="1"/>
    <col min="12802" max="12807" width="0" style="563" hidden="1" customWidth="1"/>
    <col min="12808" max="12808" width="4" style="563" customWidth="1"/>
    <col min="12809" max="12810" width="9.109375" style="563"/>
    <col min="12811" max="12811" width="12.88671875" style="563" bestFit="1" customWidth="1"/>
    <col min="12812" max="12812" width="9.109375" style="563"/>
    <col min="12813" max="12815" width="14.6640625" style="563" customWidth="1"/>
    <col min="12816" max="12816" width="31" style="563" customWidth="1"/>
    <col min="12817" max="12817" width="10.33203125" style="563" bestFit="1" customWidth="1"/>
    <col min="12818" max="13056" width="9.109375" style="563"/>
    <col min="13057" max="13057" width="1.6640625" style="563" customWidth="1"/>
    <col min="13058" max="13063" width="0" style="563" hidden="1" customWidth="1"/>
    <col min="13064" max="13064" width="4" style="563" customWidth="1"/>
    <col min="13065" max="13066" width="9.109375" style="563"/>
    <col min="13067" max="13067" width="12.88671875" style="563" bestFit="1" customWidth="1"/>
    <col min="13068" max="13068" width="9.109375" style="563"/>
    <col min="13069" max="13071" width="14.6640625" style="563" customWidth="1"/>
    <col min="13072" max="13072" width="31" style="563" customWidth="1"/>
    <col min="13073" max="13073" width="10.33203125" style="563" bestFit="1" customWidth="1"/>
    <col min="13074" max="13312" width="9.109375" style="563"/>
    <col min="13313" max="13313" width="1.6640625" style="563" customWidth="1"/>
    <col min="13314" max="13319" width="0" style="563" hidden="1" customWidth="1"/>
    <col min="13320" max="13320" width="4" style="563" customWidth="1"/>
    <col min="13321" max="13322" width="9.109375" style="563"/>
    <col min="13323" max="13323" width="12.88671875" style="563" bestFit="1" customWidth="1"/>
    <col min="13324" max="13324" width="9.109375" style="563"/>
    <col min="13325" max="13327" width="14.6640625" style="563" customWidth="1"/>
    <col min="13328" max="13328" width="31" style="563" customWidth="1"/>
    <col min="13329" max="13329" width="10.33203125" style="563" bestFit="1" customWidth="1"/>
    <col min="13330" max="13568" width="9.109375" style="563"/>
    <col min="13569" max="13569" width="1.6640625" style="563" customWidth="1"/>
    <col min="13570" max="13575" width="0" style="563" hidden="1" customWidth="1"/>
    <col min="13576" max="13576" width="4" style="563" customWidth="1"/>
    <col min="13577" max="13578" width="9.109375" style="563"/>
    <col min="13579" max="13579" width="12.88671875" style="563" bestFit="1" customWidth="1"/>
    <col min="13580" max="13580" width="9.109375" style="563"/>
    <col min="13581" max="13583" width="14.6640625" style="563" customWidth="1"/>
    <col min="13584" max="13584" width="31" style="563" customWidth="1"/>
    <col min="13585" max="13585" width="10.33203125" style="563" bestFit="1" customWidth="1"/>
    <col min="13586" max="13824" width="9.109375" style="563"/>
    <col min="13825" max="13825" width="1.6640625" style="563" customWidth="1"/>
    <col min="13826" max="13831" width="0" style="563" hidden="1" customWidth="1"/>
    <col min="13832" max="13832" width="4" style="563" customWidth="1"/>
    <col min="13833" max="13834" width="9.109375" style="563"/>
    <col min="13835" max="13835" width="12.88671875" style="563" bestFit="1" customWidth="1"/>
    <col min="13836" max="13836" width="9.109375" style="563"/>
    <col min="13837" max="13839" width="14.6640625" style="563" customWidth="1"/>
    <col min="13840" max="13840" width="31" style="563" customWidth="1"/>
    <col min="13841" max="13841" width="10.33203125" style="563" bestFit="1" customWidth="1"/>
    <col min="13842" max="14080" width="9.109375" style="563"/>
    <col min="14081" max="14081" width="1.6640625" style="563" customWidth="1"/>
    <col min="14082" max="14087" width="0" style="563" hidden="1" customWidth="1"/>
    <col min="14088" max="14088" width="4" style="563" customWidth="1"/>
    <col min="14089" max="14090" width="9.109375" style="563"/>
    <col min="14091" max="14091" width="12.88671875" style="563" bestFit="1" customWidth="1"/>
    <col min="14092" max="14092" width="9.109375" style="563"/>
    <col min="14093" max="14095" width="14.6640625" style="563" customWidth="1"/>
    <col min="14096" max="14096" width="31" style="563" customWidth="1"/>
    <col min="14097" max="14097" width="10.33203125" style="563" bestFit="1" customWidth="1"/>
    <col min="14098" max="14336" width="9.109375" style="563"/>
    <col min="14337" max="14337" width="1.6640625" style="563" customWidth="1"/>
    <col min="14338" max="14343" width="0" style="563" hidden="1" customWidth="1"/>
    <col min="14344" max="14344" width="4" style="563" customWidth="1"/>
    <col min="14345" max="14346" width="9.109375" style="563"/>
    <col min="14347" max="14347" width="12.88671875" style="563" bestFit="1" customWidth="1"/>
    <col min="14348" max="14348" width="9.109375" style="563"/>
    <col min="14349" max="14351" width="14.6640625" style="563" customWidth="1"/>
    <col min="14352" max="14352" width="31" style="563" customWidth="1"/>
    <col min="14353" max="14353" width="10.33203125" style="563" bestFit="1" customWidth="1"/>
    <col min="14354" max="14592" width="9.109375" style="563"/>
    <col min="14593" max="14593" width="1.6640625" style="563" customWidth="1"/>
    <col min="14594" max="14599" width="0" style="563" hidden="1" customWidth="1"/>
    <col min="14600" max="14600" width="4" style="563" customWidth="1"/>
    <col min="14601" max="14602" width="9.109375" style="563"/>
    <col min="14603" max="14603" width="12.88671875" style="563" bestFit="1" customWidth="1"/>
    <col min="14604" max="14604" width="9.109375" style="563"/>
    <col min="14605" max="14607" width="14.6640625" style="563" customWidth="1"/>
    <col min="14608" max="14608" width="31" style="563" customWidth="1"/>
    <col min="14609" max="14609" width="10.33203125" style="563" bestFit="1" customWidth="1"/>
    <col min="14610" max="14848" width="9.109375" style="563"/>
    <col min="14849" max="14849" width="1.6640625" style="563" customWidth="1"/>
    <col min="14850" max="14855" width="0" style="563" hidden="1" customWidth="1"/>
    <col min="14856" max="14856" width="4" style="563" customWidth="1"/>
    <col min="14857" max="14858" width="9.109375" style="563"/>
    <col min="14859" max="14859" width="12.88671875" style="563" bestFit="1" customWidth="1"/>
    <col min="14860" max="14860" width="9.109375" style="563"/>
    <col min="14861" max="14863" width="14.6640625" style="563" customWidth="1"/>
    <col min="14864" max="14864" width="31" style="563" customWidth="1"/>
    <col min="14865" max="14865" width="10.33203125" style="563" bestFit="1" customWidth="1"/>
    <col min="14866" max="15104" width="9.109375" style="563"/>
    <col min="15105" max="15105" width="1.6640625" style="563" customWidth="1"/>
    <col min="15106" max="15111" width="0" style="563" hidden="1" customWidth="1"/>
    <col min="15112" max="15112" width="4" style="563" customWidth="1"/>
    <col min="15113" max="15114" width="9.109375" style="563"/>
    <col min="15115" max="15115" width="12.88671875" style="563" bestFit="1" customWidth="1"/>
    <col min="15116" max="15116" width="9.109375" style="563"/>
    <col min="15117" max="15119" width="14.6640625" style="563" customWidth="1"/>
    <col min="15120" max="15120" width="31" style="563" customWidth="1"/>
    <col min="15121" max="15121" width="10.33203125" style="563" bestFit="1" customWidth="1"/>
    <col min="15122" max="15360" width="9.109375" style="563"/>
    <col min="15361" max="15361" width="1.6640625" style="563" customWidth="1"/>
    <col min="15362" max="15367" width="0" style="563" hidden="1" customWidth="1"/>
    <col min="15368" max="15368" width="4" style="563" customWidth="1"/>
    <col min="15369" max="15370" width="9.109375" style="563"/>
    <col min="15371" max="15371" width="12.88671875" style="563" bestFit="1" customWidth="1"/>
    <col min="15372" max="15372" width="9.109375" style="563"/>
    <col min="15373" max="15375" width="14.6640625" style="563" customWidth="1"/>
    <col min="15376" max="15376" width="31" style="563" customWidth="1"/>
    <col min="15377" max="15377" width="10.33203125" style="563" bestFit="1" customWidth="1"/>
    <col min="15378" max="15616" width="9.109375" style="563"/>
    <col min="15617" max="15617" width="1.6640625" style="563" customWidth="1"/>
    <col min="15618" max="15623" width="0" style="563" hidden="1" customWidth="1"/>
    <col min="15624" max="15624" width="4" style="563" customWidth="1"/>
    <col min="15625" max="15626" width="9.109375" style="563"/>
    <col min="15627" max="15627" width="12.88671875" style="563" bestFit="1" customWidth="1"/>
    <col min="15628" max="15628" width="9.109375" style="563"/>
    <col min="15629" max="15631" width="14.6640625" style="563" customWidth="1"/>
    <col min="15632" max="15632" width="31" style="563" customWidth="1"/>
    <col min="15633" max="15633" width="10.33203125" style="563" bestFit="1" customWidth="1"/>
    <col min="15634" max="15872" width="9.109375" style="563"/>
    <col min="15873" max="15873" width="1.6640625" style="563" customWidth="1"/>
    <col min="15874" max="15879" width="0" style="563" hidden="1" customWidth="1"/>
    <col min="15880" max="15880" width="4" style="563" customWidth="1"/>
    <col min="15881" max="15882" width="9.109375" style="563"/>
    <col min="15883" max="15883" width="12.88671875" style="563" bestFit="1" customWidth="1"/>
    <col min="15884" max="15884" width="9.109375" style="563"/>
    <col min="15885" max="15887" width="14.6640625" style="563" customWidth="1"/>
    <col min="15888" max="15888" width="31" style="563" customWidth="1"/>
    <col min="15889" max="15889" width="10.33203125" style="563" bestFit="1" customWidth="1"/>
    <col min="15890" max="16128" width="9.109375" style="563"/>
    <col min="16129" max="16129" width="1.6640625" style="563" customWidth="1"/>
    <col min="16130" max="16135" width="0" style="563" hidden="1" customWidth="1"/>
    <col min="16136" max="16136" width="4" style="563" customWidth="1"/>
    <col min="16137" max="16138" width="9.109375" style="563"/>
    <col min="16139" max="16139" width="12.88671875" style="563" bestFit="1" customWidth="1"/>
    <col min="16140" max="16140" width="9.109375" style="563"/>
    <col min="16141" max="16143" width="14.6640625" style="563" customWidth="1"/>
    <col min="16144" max="16144" width="31" style="563" customWidth="1"/>
    <col min="16145" max="16145" width="10.33203125" style="563" bestFit="1" customWidth="1"/>
    <col min="16146" max="16384" width="9.109375" style="563"/>
  </cols>
  <sheetData>
    <row r="2" spans="2:16">
      <c r="C2" s="564"/>
      <c r="D2" s="564"/>
      <c r="E2" s="564"/>
      <c r="F2" s="564"/>
      <c r="G2" s="564"/>
      <c r="H2" s="564"/>
      <c r="I2" s="564" t="s">
        <v>341</v>
      </c>
      <c r="J2" s="564"/>
      <c r="K2" s="564"/>
      <c r="L2" s="564"/>
      <c r="M2" s="564"/>
    </row>
    <row r="3" spans="2:16" ht="3" customHeight="1"/>
    <row r="4" spans="2:16">
      <c r="C4" s="564"/>
      <c r="D4" s="564"/>
      <c r="E4" s="564"/>
      <c r="F4" s="564"/>
      <c r="G4" s="564"/>
      <c r="H4" s="564"/>
      <c r="I4" s="564" t="s">
        <v>402</v>
      </c>
      <c r="J4" s="564"/>
      <c r="K4" s="564"/>
      <c r="L4" s="564"/>
      <c r="M4" s="564"/>
    </row>
    <row r="5" spans="2:16">
      <c r="I5" s="565"/>
    </row>
    <row r="6" spans="2:16">
      <c r="B6" s="824" t="s">
        <v>403</v>
      </c>
      <c r="C6" s="824"/>
      <c r="D6" s="824"/>
      <c r="E6" s="824"/>
      <c r="F6" s="824"/>
      <c r="G6" s="824"/>
      <c r="I6" s="567" t="s">
        <v>295</v>
      </c>
      <c r="J6" s="567"/>
      <c r="K6" s="567"/>
      <c r="L6" s="567"/>
      <c r="M6" s="566" t="s">
        <v>404</v>
      </c>
      <c r="N6" s="566" t="s">
        <v>405</v>
      </c>
      <c r="O6" s="566" t="s">
        <v>406</v>
      </c>
    </row>
    <row r="8" spans="2:16" ht="15" customHeight="1">
      <c r="B8" s="564" t="s">
        <v>407</v>
      </c>
      <c r="C8" s="564"/>
      <c r="D8" s="564"/>
      <c r="E8" s="564"/>
      <c r="F8" s="568">
        <v>-26726</v>
      </c>
      <c r="G8" s="568">
        <v>-26726</v>
      </c>
      <c r="I8" s="564" t="s">
        <v>408</v>
      </c>
      <c r="J8" s="564"/>
      <c r="K8" s="564"/>
      <c r="L8" s="564"/>
      <c r="M8" s="568">
        <v>32719.590000000011</v>
      </c>
      <c r="N8" s="568">
        <v>311034</v>
      </c>
      <c r="O8" s="568">
        <f>SUM(M8:N8)</f>
        <v>343753.59</v>
      </c>
      <c r="P8" s="569"/>
    </row>
    <row r="9" spans="2:16" ht="15" customHeight="1">
      <c r="F9" s="570"/>
      <c r="G9" s="570"/>
      <c r="M9" s="570"/>
      <c r="N9" s="570"/>
      <c r="O9" s="570"/>
    </row>
    <row r="10" spans="2:16" ht="15" customHeight="1">
      <c r="B10" s="571" t="s">
        <v>323</v>
      </c>
      <c r="E10" s="572">
        <v>0.42</v>
      </c>
      <c r="F10" s="573">
        <v>6444</v>
      </c>
      <c r="G10" s="573">
        <v>6444</v>
      </c>
      <c r="I10" s="564" t="s">
        <v>409</v>
      </c>
      <c r="L10" s="574"/>
      <c r="M10" s="575">
        <f>17850.77*11</f>
        <v>196358.47</v>
      </c>
      <c r="N10" s="575">
        <f>16708.38*11</f>
        <v>183792.18000000002</v>
      </c>
      <c r="O10" s="568">
        <f>SUM(M10:N10)</f>
        <v>380150.65</v>
      </c>
    </row>
    <row r="11" spans="2:16" ht="15" customHeight="1">
      <c r="B11" s="571" t="s">
        <v>324</v>
      </c>
      <c r="E11" s="572">
        <v>0.42</v>
      </c>
      <c r="F11" s="573">
        <v>6444</v>
      </c>
      <c r="G11" s="573">
        <v>6444</v>
      </c>
      <c r="I11" s="571"/>
      <c r="L11" s="572"/>
      <c r="M11" s="573"/>
      <c r="N11" s="573"/>
      <c r="O11" s="573"/>
    </row>
    <row r="12" spans="2:16" ht="15" customHeight="1">
      <c r="B12" s="571" t="s">
        <v>325</v>
      </c>
      <c r="E12" s="572">
        <v>0.42</v>
      </c>
      <c r="F12" s="573">
        <v>6444</v>
      </c>
      <c r="G12" s="573">
        <v>6444</v>
      </c>
      <c r="I12" s="564" t="s">
        <v>410</v>
      </c>
      <c r="L12" s="574"/>
      <c r="M12" s="568">
        <f>-'CAPITAL 2022'!G28</f>
        <v>-173473.63999999998</v>
      </c>
      <c r="N12" s="568">
        <f>-'MAJOR 2022'!G12</f>
        <v>-81167.12</v>
      </c>
      <c r="O12" s="568">
        <f>SUM(M12:N12)</f>
        <v>-254640.75999999998</v>
      </c>
    </row>
    <row r="13" spans="2:16" ht="15" customHeight="1" thickBot="1">
      <c r="B13" s="571" t="s">
        <v>326</v>
      </c>
      <c r="E13" s="572">
        <v>0.42</v>
      </c>
      <c r="F13" s="573">
        <v>6444</v>
      </c>
      <c r="G13" s="573">
        <v>6444</v>
      </c>
      <c r="I13" s="571"/>
      <c r="L13" s="572"/>
      <c r="M13" s="573"/>
      <c r="N13" s="570"/>
      <c r="O13" s="570"/>
    </row>
    <row r="14" spans="2:16" ht="15" customHeight="1" thickTop="1" thickBot="1">
      <c r="B14" s="571" t="s">
        <v>327</v>
      </c>
      <c r="E14" s="572">
        <v>0.42</v>
      </c>
      <c r="F14" s="573">
        <v>6444</v>
      </c>
      <c r="G14" s="573">
        <v>6444</v>
      </c>
      <c r="I14" s="576" t="s">
        <v>562</v>
      </c>
      <c r="J14" s="576"/>
      <c r="K14" s="576"/>
      <c r="L14" s="576"/>
      <c r="M14" s="577">
        <f>SUM(M8:M12)</f>
        <v>55604.420000000013</v>
      </c>
      <c r="N14" s="577">
        <f>SUM(N8:N12)</f>
        <v>413659.06000000006</v>
      </c>
      <c r="O14" s="577">
        <f>SUM(M14:N14)</f>
        <v>469263.4800000001</v>
      </c>
    </row>
    <row r="15" spans="2:16" ht="15" customHeight="1" thickTop="1">
      <c r="B15" s="571" t="s">
        <v>328</v>
      </c>
      <c r="E15" s="572">
        <v>0.42</v>
      </c>
      <c r="F15" s="573">
        <v>6444</v>
      </c>
      <c r="G15" s="573">
        <v>6444</v>
      </c>
      <c r="I15" s="571"/>
      <c r="L15" s="572"/>
      <c r="M15" s="573"/>
      <c r="N15" s="570"/>
      <c r="O15" s="570"/>
    </row>
    <row r="16" spans="2:16" ht="15" customHeight="1">
      <c r="B16" s="571"/>
      <c r="E16" s="572"/>
      <c r="F16" s="573"/>
      <c r="G16" s="573"/>
      <c r="I16" s="564" t="s">
        <v>563</v>
      </c>
      <c r="L16" s="574"/>
      <c r="M16" s="575">
        <f>17850.77*1</f>
        <v>17850.77</v>
      </c>
      <c r="N16" s="575">
        <f>16708.38*1</f>
        <v>16708.38</v>
      </c>
      <c r="O16" s="568">
        <f>SUM(M16:N16)</f>
        <v>34559.15</v>
      </c>
    </row>
    <row r="17" spans="2:15" ht="15" customHeight="1">
      <c r="B17" s="571"/>
      <c r="E17" s="572"/>
      <c r="F17" s="573"/>
      <c r="G17" s="573"/>
      <c r="I17" s="571"/>
      <c r="L17" s="572"/>
      <c r="M17" s="573"/>
      <c r="N17" s="570"/>
      <c r="O17" s="570"/>
    </row>
    <row r="18" spans="2:15" ht="15" customHeight="1">
      <c r="B18" s="571"/>
      <c r="E18" s="572"/>
      <c r="F18" s="573"/>
      <c r="G18" s="573"/>
      <c r="I18" s="564" t="s">
        <v>412</v>
      </c>
      <c r="L18" s="572"/>
      <c r="M18" s="568">
        <f>-'CAPITAL 2022'!I28</f>
        <v>-14743.299999999996</v>
      </c>
      <c r="N18" s="568">
        <f>-'MAJOR 2022'!I12</f>
        <v>0</v>
      </c>
      <c r="O18" s="568">
        <f>SUM(M18:N18)</f>
        <v>-14743.299999999996</v>
      </c>
    </row>
    <row r="19" spans="2:15" ht="15" customHeight="1" thickBot="1">
      <c r="B19" s="571"/>
      <c r="E19" s="572"/>
      <c r="F19" s="573"/>
      <c r="G19" s="573"/>
      <c r="I19" s="571"/>
      <c r="L19" s="572"/>
      <c r="M19" s="573"/>
      <c r="N19" s="570"/>
      <c r="O19" s="570"/>
    </row>
    <row r="20" spans="2:15" ht="15" customHeight="1" thickTop="1" thickBot="1">
      <c r="B20" s="571"/>
      <c r="E20" s="572"/>
      <c r="F20" s="573"/>
      <c r="G20" s="573"/>
      <c r="I20" s="576" t="s">
        <v>413</v>
      </c>
      <c r="J20" s="576"/>
      <c r="K20" s="576"/>
      <c r="L20" s="576"/>
      <c r="M20" s="577">
        <f>SUM(M14:M18)</f>
        <v>58711.890000000021</v>
      </c>
      <c r="N20" s="577">
        <f>SUM(N14:N18)</f>
        <v>430367.44000000006</v>
      </c>
      <c r="O20" s="577">
        <f>SUM(O14:O18)</f>
        <v>489079.33000000013</v>
      </c>
    </row>
    <row r="21" spans="2:15" ht="15" customHeight="1" thickTop="1">
      <c r="B21" s="571"/>
      <c r="E21" s="572"/>
      <c r="F21" s="573"/>
      <c r="G21" s="573"/>
      <c r="I21" s="571"/>
      <c r="L21" s="572"/>
      <c r="M21" s="573"/>
      <c r="N21" s="570"/>
      <c r="O21" s="570"/>
    </row>
    <row r="22" spans="2:15" ht="15" customHeight="1">
      <c r="B22" s="571"/>
      <c r="E22" s="572"/>
      <c r="F22" s="573"/>
      <c r="G22" s="573"/>
      <c r="I22" s="571"/>
      <c r="L22" s="572"/>
      <c r="M22" s="573"/>
      <c r="N22" s="570"/>
      <c r="O22" s="570"/>
    </row>
    <row r="29" spans="2:15">
      <c r="O29" s="562" t="s">
        <v>414</v>
      </c>
    </row>
    <row r="37" spans="15:15">
      <c r="O37" s="570"/>
    </row>
  </sheetData>
  <mergeCells count="1">
    <mergeCell ref="B6:G6"/>
  </mergeCells>
  <pageMargins left="0.95" right="0.2" top="1.25" bottom="0.2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AC7E0-E80E-4A20-88CF-443EBE9A6DD8}">
  <dimension ref="A1:CD34"/>
  <sheetViews>
    <sheetView topLeftCell="A11" zoomScale="110" zoomScaleNormal="110" workbookViewId="0">
      <selection activeCell="C32" sqref="C32"/>
    </sheetView>
  </sheetViews>
  <sheetFormatPr defaultRowHeight="13.2"/>
  <cols>
    <col min="1" max="1" width="0.77734375" style="604" customWidth="1"/>
    <col min="2" max="2" width="11.6640625" style="604" customWidth="1"/>
    <col min="3" max="3" width="91.6640625" style="606" bestFit="1" customWidth="1"/>
    <col min="4" max="4" width="14.44140625" style="606" customWidth="1"/>
    <col min="5" max="49" width="8.88671875" style="607"/>
    <col min="50" max="244" width="8.88671875" style="606"/>
    <col min="245" max="245" width="1" style="606" customWidth="1"/>
    <col min="246" max="246" width="12.109375" style="606" customWidth="1"/>
    <col min="247" max="247" width="52" style="606" customWidth="1"/>
    <col min="248" max="248" width="4.44140625" style="606" customWidth="1"/>
    <col min="249" max="249" width="19.44140625" style="606" customWidth="1"/>
    <col min="250" max="250" width="1.88671875" style="606" customWidth="1"/>
    <col min="251" max="251" width="14.109375" style="606" customWidth="1"/>
    <col min="252" max="252" width="2" style="606" customWidth="1"/>
    <col min="253" max="253" width="15" style="606" customWidth="1"/>
    <col min="254" max="254" width="1.5546875" style="606" customWidth="1"/>
    <col min="255" max="255" width="13.109375" style="606" customWidth="1"/>
    <col min="256" max="256" width="2" style="606" customWidth="1"/>
    <col min="257" max="257" width="11.5546875" style="606" customWidth="1"/>
    <col min="258" max="258" width="1.5546875" style="606" customWidth="1"/>
    <col min="259" max="259" width="41.88671875" style="606" customWidth="1"/>
    <col min="260" max="260" width="2.44140625" style="606" customWidth="1"/>
    <col min="261" max="500" width="8.88671875" style="606"/>
    <col min="501" max="501" width="1" style="606" customWidth="1"/>
    <col min="502" max="502" width="12.109375" style="606" customWidth="1"/>
    <col min="503" max="503" width="52" style="606" customWidth="1"/>
    <col min="504" max="504" width="4.44140625" style="606" customWidth="1"/>
    <col min="505" max="505" width="19.44140625" style="606" customWidth="1"/>
    <col min="506" max="506" width="1.88671875" style="606" customWidth="1"/>
    <col min="507" max="507" width="14.109375" style="606" customWidth="1"/>
    <col min="508" max="508" width="2" style="606" customWidth="1"/>
    <col min="509" max="509" width="15" style="606" customWidth="1"/>
    <col min="510" max="510" width="1.5546875" style="606" customWidth="1"/>
    <col min="511" max="511" width="13.109375" style="606" customWidth="1"/>
    <col min="512" max="512" width="2" style="606" customWidth="1"/>
    <col min="513" max="513" width="11.5546875" style="606" customWidth="1"/>
    <col min="514" max="514" width="1.5546875" style="606" customWidth="1"/>
    <col min="515" max="515" width="41.88671875" style="606" customWidth="1"/>
    <col min="516" max="516" width="2.44140625" style="606" customWidth="1"/>
    <col min="517" max="756" width="8.88671875" style="606"/>
    <col min="757" max="757" width="1" style="606" customWidth="1"/>
    <col min="758" max="758" width="12.109375" style="606" customWidth="1"/>
    <col min="759" max="759" width="52" style="606" customWidth="1"/>
    <col min="760" max="760" width="4.44140625" style="606" customWidth="1"/>
    <col min="761" max="761" width="19.44140625" style="606" customWidth="1"/>
    <col min="762" max="762" width="1.88671875" style="606" customWidth="1"/>
    <col min="763" max="763" width="14.109375" style="606" customWidth="1"/>
    <col min="764" max="764" width="2" style="606" customWidth="1"/>
    <col min="765" max="765" width="15" style="606" customWidth="1"/>
    <col min="766" max="766" width="1.5546875" style="606" customWidth="1"/>
    <col min="767" max="767" width="13.109375" style="606" customWidth="1"/>
    <col min="768" max="768" width="2" style="606" customWidth="1"/>
    <col min="769" max="769" width="11.5546875" style="606" customWidth="1"/>
    <col min="770" max="770" width="1.5546875" style="606" customWidth="1"/>
    <col min="771" max="771" width="41.88671875" style="606" customWidth="1"/>
    <col min="772" max="772" width="2.44140625" style="606" customWidth="1"/>
    <col min="773" max="1012" width="8.88671875" style="606"/>
    <col min="1013" max="1013" width="1" style="606" customWidth="1"/>
    <col min="1014" max="1014" width="12.109375" style="606" customWidth="1"/>
    <col min="1015" max="1015" width="52" style="606" customWidth="1"/>
    <col min="1016" max="1016" width="4.44140625" style="606" customWidth="1"/>
    <col min="1017" max="1017" width="19.44140625" style="606" customWidth="1"/>
    <col min="1018" max="1018" width="1.88671875" style="606" customWidth="1"/>
    <col min="1019" max="1019" width="14.109375" style="606" customWidth="1"/>
    <col min="1020" max="1020" width="2" style="606" customWidth="1"/>
    <col min="1021" max="1021" width="15" style="606" customWidth="1"/>
    <col min="1022" max="1022" width="1.5546875" style="606" customWidth="1"/>
    <col min="1023" max="1023" width="13.109375" style="606" customWidth="1"/>
    <col min="1024" max="1024" width="2" style="606" customWidth="1"/>
    <col min="1025" max="1025" width="11.5546875" style="606" customWidth="1"/>
    <col min="1026" max="1026" width="1.5546875" style="606" customWidth="1"/>
    <col min="1027" max="1027" width="41.88671875" style="606" customWidth="1"/>
    <col min="1028" max="1028" width="2.44140625" style="606" customWidth="1"/>
    <col min="1029" max="1268" width="8.88671875" style="606"/>
    <col min="1269" max="1269" width="1" style="606" customWidth="1"/>
    <col min="1270" max="1270" width="12.109375" style="606" customWidth="1"/>
    <col min="1271" max="1271" width="52" style="606" customWidth="1"/>
    <col min="1272" max="1272" width="4.44140625" style="606" customWidth="1"/>
    <col min="1273" max="1273" width="19.44140625" style="606" customWidth="1"/>
    <col min="1274" max="1274" width="1.88671875" style="606" customWidth="1"/>
    <col min="1275" max="1275" width="14.109375" style="606" customWidth="1"/>
    <col min="1276" max="1276" width="2" style="606" customWidth="1"/>
    <col min="1277" max="1277" width="15" style="606" customWidth="1"/>
    <col min="1278" max="1278" width="1.5546875" style="606" customWidth="1"/>
    <col min="1279" max="1279" width="13.109375" style="606" customWidth="1"/>
    <col min="1280" max="1280" width="2" style="606" customWidth="1"/>
    <col min="1281" max="1281" width="11.5546875" style="606" customWidth="1"/>
    <col min="1282" max="1282" width="1.5546875" style="606" customWidth="1"/>
    <col min="1283" max="1283" width="41.88671875" style="606" customWidth="1"/>
    <col min="1284" max="1284" width="2.44140625" style="606" customWidth="1"/>
    <col min="1285" max="1524" width="8.88671875" style="606"/>
    <col min="1525" max="1525" width="1" style="606" customWidth="1"/>
    <col min="1526" max="1526" width="12.109375" style="606" customWidth="1"/>
    <col min="1527" max="1527" width="52" style="606" customWidth="1"/>
    <col min="1528" max="1528" width="4.44140625" style="606" customWidth="1"/>
    <col min="1529" max="1529" width="19.44140625" style="606" customWidth="1"/>
    <col min="1530" max="1530" width="1.88671875" style="606" customWidth="1"/>
    <col min="1531" max="1531" width="14.109375" style="606" customWidth="1"/>
    <col min="1532" max="1532" width="2" style="606" customWidth="1"/>
    <col min="1533" max="1533" width="15" style="606" customWidth="1"/>
    <col min="1534" max="1534" width="1.5546875" style="606" customWidth="1"/>
    <col min="1535" max="1535" width="13.109375" style="606" customWidth="1"/>
    <col min="1536" max="1536" width="2" style="606" customWidth="1"/>
    <col min="1537" max="1537" width="11.5546875" style="606" customWidth="1"/>
    <col min="1538" max="1538" width="1.5546875" style="606" customWidth="1"/>
    <col min="1539" max="1539" width="41.88671875" style="606" customWidth="1"/>
    <col min="1540" max="1540" width="2.44140625" style="606" customWidth="1"/>
    <col min="1541" max="1780" width="8.88671875" style="606"/>
    <col min="1781" max="1781" width="1" style="606" customWidth="1"/>
    <col min="1782" max="1782" width="12.109375" style="606" customWidth="1"/>
    <col min="1783" max="1783" width="52" style="606" customWidth="1"/>
    <col min="1784" max="1784" width="4.44140625" style="606" customWidth="1"/>
    <col min="1785" max="1785" width="19.44140625" style="606" customWidth="1"/>
    <col min="1786" max="1786" width="1.88671875" style="606" customWidth="1"/>
    <col min="1787" max="1787" width="14.109375" style="606" customWidth="1"/>
    <col min="1788" max="1788" width="2" style="606" customWidth="1"/>
    <col min="1789" max="1789" width="15" style="606" customWidth="1"/>
    <col min="1790" max="1790" width="1.5546875" style="606" customWidth="1"/>
    <col min="1791" max="1791" width="13.109375" style="606" customWidth="1"/>
    <col min="1792" max="1792" width="2" style="606" customWidth="1"/>
    <col min="1793" max="1793" width="11.5546875" style="606" customWidth="1"/>
    <col min="1794" max="1794" width="1.5546875" style="606" customWidth="1"/>
    <col min="1795" max="1795" width="41.88671875" style="606" customWidth="1"/>
    <col min="1796" max="1796" width="2.44140625" style="606" customWidth="1"/>
    <col min="1797" max="2036" width="8.88671875" style="606"/>
    <col min="2037" max="2037" width="1" style="606" customWidth="1"/>
    <col min="2038" max="2038" width="12.109375" style="606" customWidth="1"/>
    <col min="2039" max="2039" width="52" style="606" customWidth="1"/>
    <col min="2040" max="2040" width="4.44140625" style="606" customWidth="1"/>
    <col min="2041" max="2041" width="19.44140625" style="606" customWidth="1"/>
    <col min="2042" max="2042" width="1.88671875" style="606" customWidth="1"/>
    <col min="2043" max="2043" width="14.109375" style="606" customWidth="1"/>
    <col min="2044" max="2044" width="2" style="606" customWidth="1"/>
    <col min="2045" max="2045" width="15" style="606" customWidth="1"/>
    <col min="2046" max="2046" width="1.5546875" style="606" customWidth="1"/>
    <col min="2047" max="2047" width="13.109375" style="606" customWidth="1"/>
    <col min="2048" max="2048" width="2" style="606" customWidth="1"/>
    <col min="2049" max="2049" width="11.5546875" style="606" customWidth="1"/>
    <col min="2050" max="2050" width="1.5546875" style="606" customWidth="1"/>
    <col min="2051" max="2051" width="41.88671875" style="606" customWidth="1"/>
    <col min="2052" max="2052" width="2.44140625" style="606" customWidth="1"/>
    <col min="2053" max="2292" width="8.88671875" style="606"/>
    <col min="2293" max="2293" width="1" style="606" customWidth="1"/>
    <col min="2294" max="2294" width="12.109375" style="606" customWidth="1"/>
    <col min="2295" max="2295" width="52" style="606" customWidth="1"/>
    <col min="2296" max="2296" width="4.44140625" style="606" customWidth="1"/>
    <col min="2297" max="2297" width="19.44140625" style="606" customWidth="1"/>
    <col min="2298" max="2298" width="1.88671875" style="606" customWidth="1"/>
    <col min="2299" max="2299" width="14.109375" style="606" customWidth="1"/>
    <col min="2300" max="2300" width="2" style="606" customWidth="1"/>
    <col min="2301" max="2301" width="15" style="606" customWidth="1"/>
    <col min="2302" max="2302" width="1.5546875" style="606" customWidth="1"/>
    <col min="2303" max="2303" width="13.109375" style="606" customWidth="1"/>
    <col min="2304" max="2304" width="2" style="606" customWidth="1"/>
    <col min="2305" max="2305" width="11.5546875" style="606" customWidth="1"/>
    <col min="2306" max="2306" width="1.5546875" style="606" customWidth="1"/>
    <col min="2307" max="2307" width="41.88671875" style="606" customWidth="1"/>
    <col min="2308" max="2308" width="2.44140625" style="606" customWidth="1"/>
    <col min="2309" max="2548" width="8.88671875" style="606"/>
    <col min="2549" max="2549" width="1" style="606" customWidth="1"/>
    <col min="2550" max="2550" width="12.109375" style="606" customWidth="1"/>
    <col min="2551" max="2551" width="52" style="606" customWidth="1"/>
    <col min="2552" max="2552" width="4.44140625" style="606" customWidth="1"/>
    <col min="2553" max="2553" width="19.44140625" style="606" customWidth="1"/>
    <col min="2554" max="2554" width="1.88671875" style="606" customWidth="1"/>
    <col min="2555" max="2555" width="14.109375" style="606" customWidth="1"/>
    <col min="2556" max="2556" width="2" style="606" customWidth="1"/>
    <col min="2557" max="2557" width="15" style="606" customWidth="1"/>
    <col min="2558" max="2558" width="1.5546875" style="606" customWidth="1"/>
    <col min="2559" max="2559" width="13.109375" style="606" customWidth="1"/>
    <col min="2560" max="2560" width="2" style="606" customWidth="1"/>
    <col min="2561" max="2561" width="11.5546875" style="606" customWidth="1"/>
    <col min="2562" max="2562" width="1.5546875" style="606" customWidth="1"/>
    <col min="2563" max="2563" width="41.88671875" style="606" customWidth="1"/>
    <col min="2564" max="2564" width="2.44140625" style="606" customWidth="1"/>
    <col min="2565" max="2804" width="8.88671875" style="606"/>
    <col min="2805" max="2805" width="1" style="606" customWidth="1"/>
    <col min="2806" max="2806" width="12.109375" style="606" customWidth="1"/>
    <col min="2807" max="2807" width="52" style="606" customWidth="1"/>
    <col min="2808" max="2808" width="4.44140625" style="606" customWidth="1"/>
    <col min="2809" max="2809" width="19.44140625" style="606" customWidth="1"/>
    <col min="2810" max="2810" width="1.88671875" style="606" customWidth="1"/>
    <col min="2811" max="2811" width="14.109375" style="606" customWidth="1"/>
    <col min="2812" max="2812" width="2" style="606" customWidth="1"/>
    <col min="2813" max="2813" width="15" style="606" customWidth="1"/>
    <col min="2814" max="2814" width="1.5546875" style="606" customWidth="1"/>
    <col min="2815" max="2815" width="13.109375" style="606" customWidth="1"/>
    <col min="2816" max="2816" width="2" style="606" customWidth="1"/>
    <col min="2817" max="2817" width="11.5546875" style="606" customWidth="1"/>
    <col min="2818" max="2818" width="1.5546875" style="606" customWidth="1"/>
    <col min="2819" max="2819" width="41.88671875" style="606" customWidth="1"/>
    <col min="2820" max="2820" width="2.44140625" style="606" customWidth="1"/>
    <col min="2821" max="3060" width="8.88671875" style="606"/>
    <col min="3061" max="3061" width="1" style="606" customWidth="1"/>
    <col min="3062" max="3062" width="12.109375" style="606" customWidth="1"/>
    <col min="3063" max="3063" width="52" style="606" customWidth="1"/>
    <col min="3064" max="3064" width="4.44140625" style="606" customWidth="1"/>
    <col min="3065" max="3065" width="19.44140625" style="606" customWidth="1"/>
    <col min="3066" max="3066" width="1.88671875" style="606" customWidth="1"/>
    <col min="3067" max="3067" width="14.109375" style="606" customWidth="1"/>
    <col min="3068" max="3068" width="2" style="606" customWidth="1"/>
    <col min="3069" max="3069" width="15" style="606" customWidth="1"/>
    <col min="3070" max="3070" width="1.5546875" style="606" customWidth="1"/>
    <col min="3071" max="3071" width="13.109375" style="606" customWidth="1"/>
    <col min="3072" max="3072" width="2" style="606" customWidth="1"/>
    <col min="3073" max="3073" width="11.5546875" style="606" customWidth="1"/>
    <col min="3074" max="3074" width="1.5546875" style="606" customWidth="1"/>
    <col min="3075" max="3075" width="41.88671875" style="606" customWidth="1"/>
    <col min="3076" max="3076" width="2.44140625" style="606" customWidth="1"/>
    <col min="3077" max="3316" width="8.88671875" style="606"/>
    <col min="3317" max="3317" width="1" style="606" customWidth="1"/>
    <col min="3318" max="3318" width="12.109375" style="606" customWidth="1"/>
    <col min="3319" max="3319" width="52" style="606" customWidth="1"/>
    <col min="3320" max="3320" width="4.44140625" style="606" customWidth="1"/>
    <col min="3321" max="3321" width="19.44140625" style="606" customWidth="1"/>
    <col min="3322" max="3322" width="1.88671875" style="606" customWidth="1"/>
    <col min="3323" max="3323" width="14.109375" style="606" customWidth="1"/>
    <col min="3324" max="3324" width="2" style="606" customWidth="1"/>
    <col min="3325" max="3325" width="15" style="606" customWidth="1"/>
    <col min="3326" max="3326" width="1.5546875" style="606" customWidth="1"/>
    <col min="3327" max="3327" width="13.109375" style="606" customWidth="1"/>
    <col min="3328" max="3328" width="2" style="606" customWidth="1"/>
    <col min="3329" max="3329" width="11.5546875" style="606" customWidth="1"/>
    <col min="3330" max="3330" width="1.5546875" style="606" customWidth="1"/>
    <col min="3331" max="3331" width="41.88671875" style="606" customWidth="1"/>
    <col min="3332" max="3332" width="2.44140625" style="606" customWidth="1"/>
    <col min="3333" max="3572" width="8.88671875" style="606"/>
    <col min="3573" max="3573" width="1" style="606" customWidth="1"/>
    <col min="3574" max="3574" width="12.109375" style="606" customWidth="1"/>
    <col min="3575" max="3575" width="52" style="606" customWidth="1"/>
    <col min="3576" max="3576" width="4.44140625" style="606" customWidth="1"/>
    <col min="3577" max="3577" width="19.44140625" style="606" customWidth="1"/>
    <col min="3578" max="3578" width="1.88671875" style="606" customWidth="1"/>
    <col min="3579" max="3579" width="14.109375" style="606" customWidth="1"/>
    <col min="3580" max="3580" width="2" style="606" customWidth="1"/>
    <col min="3581" max="3581" width="15" style="606" customWidth="1"/>
    <col min="3582" max="3582" width="1.5546875" style="606" customWidth="1"/>
    <col min="3583" max="3583" width="13.109375" style="606" customWidth="1"/>
    <col min="3584" max="3584" width="2" style="606" customWidth="1"/>
    <col min="3585" max="3585" width="11.5546875" style="606" customWidth="1"/>
    <col min="3586" max="3586" width="1.5546875" style="606" customWidth="1"/>
    <col min="3587" max="3587" width="41.88671875" style="606" customWidth="1"/>
    <col min="3588" max="3588" width="2.44140625" style="606" customWidth="1"/>
    <col min="3589" max="3828" width="8.88671875" style="606"/>
    <col min="3829" max="3829" width="1" style="606" customWidth="1"/>
    <col min="3830" max="3830" width="12.109375" style="606" customWidth="1"/>
    <col min="3831" max="3831" width="52" style="606" customWidth="1"/>
    <col min="3832" max="3832" width="4.44140625" style="606" customWidth="1"/>
    <col min="3833" max="3833" width="19.44140625" style="606" customWidth="1"/>
    <col min="3834" max="3834" width="1.88671875" style="606" customWidth="1"/>
    <col min="3835" max="3835" width="14.109375" style="606" customWidth="1"/>
    <col min="3836" max="3836" width="2" style="606" customWidth="1"/>
    <col min="3837" max="3837" width="15" style="606" customWidth="1"/>
    <col min="3838" max="3838" width="1.5546875" style="606" customWidth="1"/>
    <col min="3839" max="3839" width="13.109375" style="606" customWidth="1"/>
    <col min="3840" max="3840" width="2" style="606" customWidth="1"/>
    <col min="3841" max="3841" width="11.5546875" style="606" customWidth="1"/>
    <col min="3842" max="3842" width="1.5546875" style="606" customWidth="1"/>
    <col min="3843" max="3843" width="41.88671875" style="606" customWidth="1"/>
    <col min="3844" max="3844" width="2.44140625" style="606" customWidth="1"/>
    <col min="3845" max="4084" width="8.88671875" style="606"/>
    <col min="4085" max="4085" width="1" style="606" customWidth="1"/>
    <col min="4086" max="4086" width="12.109375" style="606" customWidth="1"/>
    <col min="4087" max="4087" width="52" style="606" customWidth="1"/>
    <col min="4088" max="4088" width="4.44140625" style="606" customWidth="1"/>
    <col min="4089" max="4089" width="19.44140625" style="606" customWidth="1"/>
    <col min="4090" max="4090" width="1.88671875" style="606" customWidth="1"/>
    <col min="4091" max="4091" width="14.109375" style="606" customWidth="1"/>
    <col min="4092" max="4092" width="2" style="606" customWidth="1"/>
    <col min="4093" max="4093" width="15" style="606" customWidth="1"/>
    <col min="4094" max="4094" width="1.5546875" style="606" customWidth="1"/>
    <col min="4095" max="4095" width="13.109375" style="606" customWidth="1"/>
    <col min="4096" max="4096" width="2" style="606" customWidth="1"/>
    <col min="4097" max="4097" width="11.5546875" style="606" customWidth="1"/>
    <col min="4098" max="4098" width="1.5546875" style="606" customWidth="1"/>
    <col min="4099" max="4099" width="41.88671875" style="606" customWidth="1"/>
    <col min="4100" max="4100" width="2.44140625" style="606" customWidth="1"/>
    <col min="4101" max="4340" width="8.88671875" style="606"/>
    <col min="4341" max="4341" width="1" style="606" customWidth="1"/>
    <col min="4342" max="4342" width="12.109375" style="606" customWidth="1"/>
    <col min="4343" max="4343" width="52" style="606" customWidth="1"/>
    <col min="4344" max="4344" width="4.44140625" style="606" customWidth="1"/>
    <col min="4345" max="4345" width="19.44140625" style="606" customWidth="1"/>
    <col min="4346" max="4346" width="1.88671875" style="606" customWidth="1"/>
    <col min="4347" max="4347" width="14.109375" style="606" customWidth="1"/>
    <col min="4348" max="4348" width="2" style="606" customWidth="1"/>
    <col min="4349" max="4349" width="15" style="606" customWidth="1"/>
    <col min="4350" max="4350" width="1.5546875" style="606" customWidth="1"/>
    <col min="4351" max="4351" width="13.109375" style="606" customWidth="1"/>
    <col min="4352" max="4352" width="2" style="606" customWidth="1"/>
    <col min="4353" max="4353" width="11.5546875" style="606" customWidth="1"/>
    <col min="4354" max="4354" width="1.5546875" style="606" customWidth="1"/>
    <col min="4355" max="4355" width="41.88671875" style="606" customWidth="1"/>
    <col min="4356" max="4356" width="2.44140625" style="606" customWidth="1"/>
    <col min="4357" max="4596" width="8.88671875" style="606"/>
    <col min="4597" max="4597" width="1" style="606" customWidth="1"/>
    <col min="4598" max="4598" width="12.109375" style="606" customWidth="1"/>
    <col min="4599" max="4599" width="52" style="606" customWidth="1"/>
    <col min="4600" max="4600" width="4.44140625" style="606" customWidth="1"/>
    <col min="4601" max="4601" width="19.44140625" style="606" customWidth="1"/>
    <col min="4602" max="4602" width="1.88671875" style="606" customWidth="1"/>
    <col min="4603" max="4603" width="14.109375" style="606" customWidth="1"/>
    <col min="4604" max="4604" width="2" style="606" customWidth="1"/>
    <col min="4605" max="4605" width="15" style="606" customWidth="1"/>
    <col min="4606" max="4606" width="1.5546875" style="606" customWidth="1"/>
    <col min="4607" max="4607" width="13.109375" style="606" customWidth="1"/>
    <col min="4608" max="4608" width="2" style="606" customWidth="1"/>
    <col min="4609" max="4609" width="11.5546875" style="606" customWidth="1"/>
    <col min="4610" max="4610" width="1.5546875" style="606" customWidth="1"/>
    <col min="4611" max="4611" width="41.88671875" style="606" customWidth="1"/>
    <col min="4612" max="4612" width="2.44140625" style="606" customWidth="1"/>
    <col min="4613" max="4852" width="8.88671875" style="606"/>
    <col min="4853" max="4853" width="1" style="606" customWidth="1"/>
    <col min="4854" max="4854" width="12.109375" style="606" customWidth="1"/>
    <col min="4855" max="4855" width="52" style="606" customWidth="1"/>
    <col min="4856" max="4856" width="4.44140625" style="606" customWidth="1"/>
    <col min="4857" max="4857" width="19.44140625" style="606" customWidth="1"/>
    <col min="4858" max="4858" width="1.88671875" style="606" customWidth="1"/>
    <col min="4859" max="4859" width="14.109375" style="606" customWidth="1"/>
    <col min="4860" max="4860" width="2" style="606" customWidth="1"/>
    <col min="4861" max="4861" width="15" style="606" customWidth="1"/>
    <col min="4862" max="4862" width="1.5546875" style="606" customWidth="1"/>
    <col min="4863" max="4863" width="13.109375" style="606" customWidth="1"/>
    <col min="4864" max="4864" width="2" style="606" customWidth="1"/>
    <col min="4865" max="4865" width="11.5546875" style="606" customWidth="1"/>
    <col min="4866" max="4866" width="1.5546875" style="606" customWidth="1"/>
    <col min="4867" max="4867" width="41.88671875" style="606" customWidth="1"/>
    <col min="4868" max="4868" width="2.44140625" style="606" customWidth="1"/>
    <col min="4869" max="5108" width="8.88671875" style="606"/>
    <col min="5109" max="5109" width="1" style="606" customWidth="1"/>
    <col min="5110" max="5110" width="12.109375" style="606" customWidth="1"/>
    <col min="5111" max="5111" width="52" style="606" customWidth="1"/>
    <col min="5112" max="5112" width="4.44140625" style="606" customWidth="1"/>
    <col min="5113" max="5113" width="19.44140625" style="606" customWidth="1"/>
    <col min="5114" max="5114" width="1.88671875" style="606" customWidth="1"/>
    <col min="5115" max="5115" width="14.109375" style="606" customWidth="1"/>
    <col min="5116" max="5116" width="2" style="606" customWidth="1"/>
    <col min="5117" max="5117" width="15" style="606" customWidth="1"/>
    <col min="5118" max="5118" width="1.5546875" style="606" customWidth="1"/>
    <col min="5119" max="5119" width="13.109375" style="606" customWidth="1"/>
    <col min="5120" max="5120" width="2" style="606" customWidth="1"/>
    <col min="5121" max="5121" width="11.5546875" style="606" customWidth="1"/>
    <col min="5122" max="5122" width="1.5546875" style="606" customWidth="1"/>
    <col min="5123" max="5123" width="41.88671875" style="606" customWidth="1"/>
    <col min="5124" max="5124" width="2.44140625" style="606" customWidth="1"/>
    <col min="5125" max="5364" width="8.88671875" style="606"/>
    <col min="5365" max="5365" width="1" style="606" customWidth="1"/>
    <col min="5366" max="5366" width="12.109375" style="606" customWidth="1"/>
    <col min="5367" max="5367" width="52" style="606" customWidth="1"/>
    <col min="5368" max="5368" width="4.44140625" style="606" customWidth="1"/>
    <col min="5369" max="5369" width="19.44140625" style="606" customWidth="1"/>
    <col min="5370" max="5370" width="1.88671875" style="606" customWidth="1"/>
    <col min="5371" max="5371" width="14.109375" style="606" customWidth="1"/>
    <col min="5372" max="5372" width="2" style="606" customWidth="1"/>
    <col min="5373" max="5373" width="15" style="606" customWidth="1"/>
    <col min="5374" max="5374" width="1.5546875" style="606" customWidth="1"/>
    <col min="5375" max="5375" width="13.109375" style="606" customWidth="1"/>
    <col min="5376" max="5376" width="2" style="606" customWidth="1"/>
    <col min="5377" max="5377" width="11.5546875" style="606" customWidth="1"/>
    <col min="5378" max="5378" width="1.5546875" style="606" customWidth="1"/>
    <col min="5379" max="5379" width="41.88671875" style="606" customWidth="1"/>
    <col min="5380" max="5380" width="2.44140625" style="606" customWidth="1"/>
    <col min="5381" max="5620" width="8.88671875" style="606"/>
    <col min="5621" max="5621" width="1" style="606" customWidth="1"/>
    <col min="5622" max="5622" width="12.109375" style="606" customWidth="1"/>
    <col min="5623" max="5623" width="52" style="606" customWidth="1"/>
    <col min="5624" max="5624" width="4.44140625" style="606" customWidth="1"/>
    <col min="5625" max="5625" width="19.44140625" style="606" customWidth="1"/>
    <col min="5626" max="5626" width="1.88671875" style="606" customWidth="1"/>
    <col min="5627" max="5627" width="14.109375" style="606" customWidth="1"/>
    <col min="5628" max="5628" width="2" style="606" customWidth="1"/>
    <col min="5629" max="5629" width="15" style="606" customWidth="1"/>
    <col min="5630" max="5630" width="1.5546875" style="606" customWidth="1"/>
    <col min="5631" max="5631" width="13.109375" style="606" customWidth="1"/>
    <col min="5632" max="5632" width="2" style="606" customWidth="1"/>
    <col min="5633" max="5633" width="11.5546875" style="606" customWidth="1"/>
    <col min="5634" max="5634" width="1.5546875" style="606" customWidth="1"/>
    <col min="5635" max="5635" width="41.88671875" style="606" customWidth="1"/>
    <col min="5636" max="5636" width="2.44140625" style="606" customWidth="1"/>
    <col min="5637" max="5876" width="8.88671875" style="606"/>
    <col min="5877" max="5877" width="1" style="606" customWidth="1"/>
    <col min="5878" max="5878" width="12.109375" style="606" customWidth="1"/>
    <col min="5879" max="5879" width="52" style="606" customWidth="1"/>
    <col min="5880" max="5880" width="4.44140625" style="606" customWidth="1"/>
    <col min="5881" max="5881" width="19.44140625" style="606" customWidth="1"/>
    <col min="5882" max="5882" width="1.88671875" style="606" customWidth="1"/>
    <col min="5883" max="5883" width="14.109375" style="606" customWidth="1"/>
    <col min="5884" max="5884" width="2" style="606" customWidth="1"/>
    <col min="5885" max="5885" width="15" style="606" customWidth="1"/>
    <col min="5886" max="5886" width="1.5546875" style="606" customWidth="1"/>
    <col min="5887" max="5887" width="13.109375" style="606" customWidth="1"/>
    <col min="5888" max="5888" width="2" style="606" customWidth="1"/>
    <col min="5889" max="5889" width="11.5546875" style="606" customWidth="1"/>
    <col min="5890" max="5890" width="1.5546875" style="606" customWidth="1"/>
    <col min="5891" max="5891" width="41.88671875" style="606" customWidth="1"/>
    <col min="5892" max="5892" width="2.44140625" style="606" customWidth="1"/>
    <col min="5893" max="6132" width="8.88671875" style="606"/>
    <col min="6133" max="6133" width="1" style="606" customWidth="1"/>
    <col min="6134" max="6134" width="12.109375" style="606" customWidth="1"/>
    <col min="6135" max="6135" width="52" style="606" customWidth="1"/>
    <col min="6136" max="6136" width="4.44140625" style="606" customWidth="1"/>
    <col min="6137" max="6137" width="19.44140625" style="606" customWidth="1"/>
    <col min="6138" max="6138" width="1.88671875" style="606" customWidth="1"/>
    <col min="6139" max="6139" width="14.109375" style="606" customWidth="1"/>
    <col min="6140" max="6140" width="2" style="606" customWidth="1"/>
    <col min="6141" max="6141" width="15" style="606" customWidth="1"/>
    <col min="6142" max="6142" width="1.5546875" style="606" customWidth="1"/>
    <col min="6143" max="6143" width="13.109375" style="606" customWidth="1"/>
    <col min="6144" max="6144" width="2" style="606" customWidth="1"/>
    <col min="6145" max="6145" width="11.5546875" style="606" customWidth="1"/>
    <col min="6146" max="6146" width="1.5546875" style="606" customWidth="1"/>
    <col min="6147" max="6147" width="41.88671875" style="606" customWidth="1"/>
    <col min="6148" max="6148" width="2.44140625" style="606" customWidth="1"/>
    <col min="6149" max="6388" width="8.88671875" style="606"/>
    <col min="6389" max="6389" width="1" style="606" customWidth="1"/>
    <col min="6390" max="6390" width="12.109375" style="606" customWidth="1"/>
    <col min="6391" max="6391" width="52" style="606" customWidth="1"/>
    <col min="6392" max="6392" width="4.44140625" style="606" customWidth="1"/>
    <col min="6393" max="6393" width="19.44140625" style="606" customWidth="1"/>
    <col min="6394" max="6394" width="1.88671875" style="606" customWidth="1"/>
    <col min="6395" max="6395" width="14.109375" style="606" customWidth="1"/>
    <col min="6396" max="6396" width="2" style="606" customWidth="1"/>
    <col min="6397" max="6397" width="15" style="606" customWidth="1"/>
    <col min="6398" max="6398" width="1.5546875" style="606" customWidth="1"/>
    <col min="6399" max="6399" width="13.109375" style="606" customWidth="1"/>
    <col min="6400" max="6400" width="2" style="606" customWidth="1"/>
    <col min="6401" max="6401" width="11.5546875" style="606" customWidth="1"/>
    <col min="6402" max="6402" width="1.5546875" style="606" customWidth="1"/>
    <col min="6403" max="6403" width="41.88671875" style="606" customWidth="1"/>
    <col min="6404" max="6404" width="2.44140625" style="606" customWidth="1"/>
    <col min="6405" max="6644" width="8.88671875" style="606"/>
    <col min="6645" max="6645" width="1" style="606" customWidth="1"/>
    <col min="6646" max="6646" width="12.109375" style="606" customWidth="1"/>
    <col min="6647" max="6647" width="52" style="606" customWidth="1"/>
    <col min="6648" max="6648" width="4.44140625" style="606" customWidth="1"/>
    <col min="6649" max="6649" width="19.44140625" style="606" customWidth="1"/>
    <col min="6650" max="6650" width="1.88671875" style="606" customWidth="1"/>
    <col min="6651" max="6651" width="14.109375" style="606" customWidth="1"/>
    <col min="6652" max="6652" width="2" style="606" customWidth="1"/>
    <col min="6653" max="6653" width="15" style="606" customWidth="1"/>
    <col min="6654" max="6654" width="1.5546875" style="606" customWidth="1"/>
    <col min="6655" max="6655" width="13.109375" style="606" customWidth="1"/>
    <col min="6656" max="6656" width="2" style="606" customWidth="1"/>
    <col min="6657" max="6657" width="11.5546875" style="606" customWidth="1"/>
    <col min="6658" max="6658" width="1.5546875" style="606" customWidth="1"/>
    <col min="6659" max="6659" width="41.88671875" style="606" customWidth="1"/>
    <col min="6660" max="6660" width="2.44140625" style="606" customWidth="1"/>
    <col min="6661" max="6900" width="8.88671875" style="606"/>
    <col min="6901" max="6901" width="1" style="606" customWidth="1"/>
    <col min="6902" max="6902" width="12.109375" style="606" customWidth="1"/>
    <col min="6903" max="6903" width="52" style="606" customWidth="1"/>
    <col min="6904" max="6904" width="4.44140625" style="606" customWidth="1"/>
    <col min="6905" max="6905" width="19.44140625" style="606" customWidth="1"/>
    <col min="6906" max="6906" width="1.88671875" style="606" customWidth="1"/>
    <col min="6907" max="6907" width="14.109375" style="606" customWidth="1"/>
    <col min="6908" max="6908" width="2" style="606" customWidth="1"/>
    <col min="6909" max="6909" width="15" style="606" customWidth="1"/>
    <col min="6910" max="6910" width="1.5546875" style="606" customWidth="1"/>
    <col min="6911" max="6911" width="13.109375" style="606" customWidth="1"/>
    <col min="6912" max="6912" width="2" style="606" customWidth="1"/>
    <col min="6913" max="6913" width="11.5546875" style="606" customWidth="1"/>
    <col min="6914" max="6914" width="1.5546875" style="606" customWidth="1"/>
    <col min="6915" max="6915" width="41.88671875" style="606" customWidth="1"/>
    <col min="6916" max="6916" width="2.44140625" style="606" customWidth="1"/>
    <col min="6917" max="7156" width="8.88671875" style="606"/>
    <col min="7157" max="7157" width="1" style="606" customWidth="1"/>
    <col min="7158" max="7158" width="12.109375" style="606" customWidth="1"/>
    <col min="7159" max="7159" width="52" style="606" customWidth="1"/>
    <col min="7160" max="7160" width="4.44140625" style="606" customWidth="1"/>
    <col min="7161" max="7161" width="19.44140625" style="606" customWidth="1"/>
    <col min="7162" max="7162" width="1.88671875" style="606" customWidth="1"/>
    <col min="7163" max="7163" width="14.109375" style="606" customWidth="1"/>
    <col min="7164" max="7164" width="2" style="606" customWidth="1"/>
    <col min="7165" max="7165" width="15" style="606" customWidth="1"/>
    <col min="7166" max="7166" width="1.5546875" style="606" customWidth="1"/>
    <col min="7167" max="7167" width="13.109375" style="606" customWidth="1"/>
    <col min="7168" max="7168" width="2" style="606" customWidth="1"/>
    <col min="7169" max="7169" width="11.5546875" style="606" customWidth="1"/>
    <col min="7170" max="7170" width="1.5546875" style="606" customWidth="1"/>
    <col min="7171" max="7171" width="41.88671875" style="606" customWidth="1"/>
    <col min="7172" max="7172" width="2.44140625" style="606" customWidth="1"/>
    <col min="7173" max="7412" width="8.88671875" style="606"/>
    <col min="7413" max="7413" width="1" style="606" customWidth="1"/>
    <col min="7414" max="7414" width="12.109375" style="606" customWidth="1"/>
    <col min="7415" max="7415" width="52" style="606" customWidth="1"/>
    <col min="7416" max="7416" width="4.44140625" style="606" customWidth="1"/>
    <col min="7417" max="7417" width="19.44140625" style="606" customWidth="1"/>
    <col min="7418" max="7418" width="1.88671875" style="606" customWidth="1"/>
    <col min="7419" max="7419" width="14.109375" style="606" customWidth="1"/>
    <col min="7420" max="7420" width="2" style="606" customWidth="1"/>
    <col min="7421" max="7421" width="15" style="606" customWidth="1"/>
    <col min="7422" max="7422" width="1.5546875" style="606" customWidth="1"/>
    <col min="7423" max="7423" width="13.109375" style="606" customWidth="1"/>
    <col min="7424" max="7424" width="2" style="606" customWidth="1"/>
    <col min="7425" max="7425" width="11.5546875" style="606" customWidth="1"/>
    <col min="7426" max="7426" width="1.5546875" style="606" customWidth="1"/>
    <col min="7427" max="7427" width="41.88671875" style="606" customWidth="1"/>
    <col min="7428" max="7428" width="2.44140625" style="606" customWidth="1"/>
    <col min="7429" max="7668" width="8.88671875" style="606"/>
    <col min="7669" max="7669" width="1" style="606" customWidth="1"/>
    <col min="7670" max="7670" width="12.109375" style="606" customWidth="1"/>
    <col min="7671" max="7671" width="52" style="606" customWidth="1"/>
    <col min="7672" max="7672" width="4.44140625" style="606" customWidth="1"/>
    <col min="7673" max="7673" width="19.44140625" style="606" customWidth="1"/>
    <col min="7674" max="7674" width="1.88671875" style="606" customWidth="1"/>
    <col min="7675" max="7675" width="14.109375" style="606" customWidth="1"/>
    <col min="7676" max="7676" width="2" style="606" customWidth="1"/>
    <col min="7677" max="7677" width="15" style="606" customWidth="1"/>
    <col min="7678" max="7678" width="1.5546875" style="606" customWidth="1"/>
    <col min="7679" max="7679" width="13.109375" style="606" customWidth="1"/>
    <col min="7680" max="7680" width="2" style="606" customWidth="1"/>
    <col min="7681" max="7681" width="11.5546875" style="606" customWidth="1"/>
    <col min="7682" max="7682" width="1.5546875" style="606" customWidth="1"/>
    <col min="7683" max="7683" width="41.88671875" style="606" customWidth="1"/>
    <col min="7684" max="7684" width="2.44140625" style="606" customWidth="1"/>
    <col min="7685" max="7924" width="8.88671875" style="606"/>
    <col min="7925" max="7925" width="1" style="606" customWidth="1"/>
    <col min="7926" max="7926" width="12.109375" style="606" customWidth="1"/>
    <col min="7927" max="7927" width="52" style="606" customWidth="1"/>
    <col min="7928" max="7928" width="4.44140625" style="606" customWidth="1"/>
    <col min="7929" max="7929" width="19.44140625" style="606" customWidth="1"/>
    <col min="7930" max="7930" width="1.88671875" style="606" customWidth="1"/>
    <col min="7931" max="7931" width="14.109375" style="606" customWidth="1"/>
    <col min="7932" max="7932" width="2" style="606" customWidth="1"/>
    <col min="7933" max="7933" width="15" style="606" customWidth="1"/>
    <col min="7934" max="7934" width="1.5546875" style="606" customWidth="1"/>
    <col min="7935" max="7935" width="13.109375" style="606" customWidth="1"/>
    <col min="7936" max="7936" width="2" style="606" customWidth="1"/>
    <col min="7937" max="7937" width="11.5546875" style="606" customWidth="1"/>
    <col min="7938" max="7938" width="1.5546875" style="606" customWidth="1"/>
    <col min="7939" max="7939" width="41.88671875" style="606" customWidth="1"/>
    <col min="7940" max="7940" width="2.44140625" style="606" customWidth="1"/>
    <col min="7941" max="8180" width="8.88671875" style="606"/>
    <col min="8181" max="8181" width="1" style="606" customWidth="1"/>
    <col min="8182" max="8182" width="12.109375" style="606" customWidth="1"/>
    <col min="8183" max="8183" width="52" style="606" customWidth="1"/>
    <col min="8184" max="8184" width="4.44140625" style="606" customWidth="1"/>
    <col min="8185" max="8185" width="19.44140625" style="606" customWidth="1"/>
    <col min="8186" max="8186" width="1.88671875" style="606" customWidth="1"/>
    <col min="8187" max="8187" width="14.109375" style="606" customWidth="1"/>
    <col min="8188" max="8188" width="2" style="606" customWidth="1"/>
    <col min="8189" max="8189" width="15" style="606" customWidth="1"/>
    <col min="8190" max="8190" width="1.5546875" style="606" customWidth="1"/>
    <col min="8191" max="8191" width="13.109375" style="606" customWidth="1"/>
    <col min="8192" max="8192" width="2" style="606" customWidth="1"/>
    <col min="8193" max="8193" width="11.5546875" style="606" customWidth="1"/>
    <col min="8194" max="8194" width="1.5546875" style="606" customWidth="1"/>
    <col min="8195" max="8195" width="41.88671875" style="606" customWidth="1"/>
    <col min="8196" max="8196" width="2.44140625" style="606" customWidth="1"/>
    <col min="8197" max="8436" width="8.88671875" style="606"/>
    <col min="8437" max="8437" width="1" style="606" customWidth="1"/>
    <col min="8438" max="8438" width="12.109375" style="606" customWidth="1"/>
    <col min="8439" max="8439" width="52" style="606" customWidth="1"/>
    <col min="8440" max="8440" width="4.44140625" style="606" customWidth="1"/>
    <col min="8441" max="8441" width="19.44140625" style="606" customWidth="1"/>
    <col min="8442" max="8442" width="1.88671875" style="606" customWidth="1"/>
    <col min="8443" max="8443" width="14.109375" style="606" customWidth="1"/>
    <col min="8444" max="8444" width="2" style="606" customWidth="1"/>
    <col min="8445" max="8445" width="15" style="606" customWidth="1"/>
    <col min="8446" max="8446" width="1.5546875" style="606" customWidth="1"/>
    <col min="8447" max="8447" width="13.109375" style="606" customWidth="1"/>
    <col min="8448" max="8448" width="2" style="606" customWidth="1"/>
    <col min="8449" max="8449" width="11.5546875" style="606" customWidth="1"/>
    <col min="8450" max="8450" width="1.5546875" style="606" customWidth="1"/>
    <col min="8451" max="8451" width="41.88671875" style="606" customWidth="1"/>
    <col min="8452" max="8452" width="2.44140625" style="606" customWidth="1"/>
    <col min="8453" max="8692" width="8.88671875" style="606"/>
    <col min="8693" max="8693" width="1" style="606" customWidth="1"/>
    <col min="8694" max="8694" width="12.109375" style="606" customWidth="1"/>
    <col min="8695" max="8695" width="52" style="606" customWidth="1"/>
    <col min="8696" max="8696" width="4.44140625" style="606" customWidth="1"/>
    <col min="8697" max="8697" width="19.44140625" style="606" customWidth="1"/>
    <col min="8698" max="8698" width="1.88671875" style="606" customWidth="1"/>
    <col min="8699" max="8699" width="14.109375" style="606" customWidth="1"/>
    <col min="8700" max="8700" width="2" style="606" customWidth="1"/>
    <col min="8701" max="8701" width="15" style="606" customWidth="1"/>
    <col min="8702" max="8702" width="1.5546875" style="606" customWidth="1"/>
    <col min="8703" max="8703" width="13.109375" style="606" customWidth="1"/>
    <col min="8704" max="8704" width="2" style="606" customWidth="1"/>
    <col min="8705" max="8705" width="11.5546875" style="606" customWidth="1"/>
    <col min="8706" max="8706" width="1.5546875" style="606" customWidth="1"/>
    <col min="8707" max="8707" width="41.88671875" style="606" customWidth="1"/>
    <col min="8708" max="8708" width="2.44140625" style="606" customWidth="1"/>
    <col min="8709" max="8948" width="8.88671875" style="606"/>
    <col min="8949" max="8949" width="1" style="606" customWidth="1"/>
    <col min="8950" max="8950" width="12.109375" style="606" customWidth="1"/>
    <col min="8951" max="8951" width="52" style="606" customWidth="1"/>
    <col min="8952" max="8952" width="4.44140625" style="606" customWidth="1"/>
    <col min="8953" max="8953" width="19.44140625" style="606" customWidth="1"/>
    <col min="8954" max="8954" width="1.88671875" style="606" customWidth="1"/>
    <col min="8955" max="8955" width="14.109375" style="606" customWidth="1"/>
    <col min="8956" max="8956" width="2" style="606" customWidth="1"/>
    <col min="8957" max="8957" width="15" style="606" customWidth="1"/>
    <col min="8958" max="8958" width="1.5546875" style="606" customWidth="1"/>
    <col min="8959" max="8959" width="13.109375" style="606" customWidth="1"/>
    <col min="8960" max="8960" width="2" style="606" customWidth="1"/>
    <col min="8961" max="8961" width="11.5546875" style="606" customWidth="1"/>
    <col min="8962" max="8962" width="1.5546875" style="606" customWidth="1"/>
    <col min="8963" max="8963" width="41.88671875" style="606" customWidth="1"/>
    <col min="8964" max="8964" width="2.44140625" style="606" customWidth="1"/>
    <col min="8965" max="9204" width="8.88671875" style="606"/>
    <col min="9205" max="9205" width="1" style="606" customWidth="1"/>
    <col min="9206" max="9206" width="12.109375" style="606" customWidth="1"/>
    <col min="9207" max="9207" width="52" style="606" customWidth="1"/>
    <col min="9208" max="9208" width="4.44140625" style="606" customWidth="1"/>
    <col min="9209" max="9209" width="19.44140625" style="606" customWidth="1"/>
    <col min="9210" max="9210" width="1.88671875" style="606" customWidth="1"/>
    <col min="9211" max="9211" width="14.109375" style="606" customWidth="1"/>
    <col min="9212" max="9212" width="2" style="606" customWidth="1"/>
    <col min="9213" max="9213" width="15" style="606" customWidth="1"/>
    <col min="9214" max="9214" width="1.5546875" style="606" customWidth="1"/>
    <col min="9215" max="9215" width="13.109375" style="606" customWidth="1"/>
    <col min="9216" max="9216" width="2" style="606" customWidth="1"/>
    <col min="9217" max="9217" width="11.5546875" style="606" customWidth="1"/>
    <col min="9218" max="9218" width="1.5546875" style="606" customWidth="1"/>
    <col min="9219" max="9219" width="41.88671875" style="606" customWidth="1"/>
    <col min="9220" max="9220" width="2.44140625" style="606" customWidth="1"/>
    <col min="9221" max="9460" width="8.88671875" style="606"/>
    <col min="9461" max="9461" width="1" style="606" customWidth="1"/>
    <col min="9462" max="9462" width="12.109375" style="606" customWidth="1"/>
    <col min="9463" max="9463" width="52" style="606" customWidth="1"/>
    <col min="9464" max="9464" width="4.44140625" style="606" customWidth="1"/>
    <col min="9465" max="9465" width="19.44140625" style="606" customWidth="1"/>
    <col min="9466" max="9466" width="1.88671875" style="606" customWidth="1"/>
    <col min="9467" max="9467" width="14.109375" style="606" customWidth="1"/>
    <col min="9468" max="9468" width="2" style="606" customWidth="1"/>
    <col min="9469" max="9469" width="15" style="606" customWidth="1"/>
    <col min="9470" max="9470" width="1.5546875" style="606" customWidth="1"/>
    <col min="9471" max="9471" width="13.109375" style="606" customWidth="1"/>
    <col min="9472" max="9472" width="2" style="606" customWidth="1"/>
    <col min="9473" max="9473" width="11.5546875" style="606" customWidth="1"/>
    <col min="9474" max="9474" width="1.5546875" style="606" customWidth="1"/>
    <col min="9475" max="9475" width="41.88671875" style="606" customWidth="1"/>
    <col min="9476" max="9476" width="2.44140625" style="606" customWidth="1"/>
    <col min="9477" max="9716" width="8.88671875" style="606"/>
    <col min="9717" max="9717" width="1" style="606" customWidth="1"/>
    <col min="9718" max="9718" width="12.109375" style="606" customWidth="1"/>
    <col min="9719" max="9719" width="52" style="606" customWidth="1"/>
    <col min="9720" max="9720" width="4.44140625" style="606" customWidth="1"/>
    <col min="9721" max="9721" width="19.44140625" style="606" customWidth="1"/>
    <col min="9722" max="9722" width="1.88671875" style="606" customWidth="1"/>
    <col min="9723" max="9723" width="14.109375" style="606" customWidth="1"/>
    <col min="9724" max="9724" width="2" style="606" customWidth="1"/>
    <col min="9725" max="9725" width="15" style="606" customWidth="1"/>
    <col min="9726" max="9726" width="1.5546875" style="606" customWidth="1"/>
    <col min="9727" max="9727" width="13.109375" style="606" customWidth="1"/>
    <col min="9728" max="9728" width="2" style="606" customWidth="1"/>
    <col min="9729" max="9729" width="11.5546875" style="606" customWidth="1"/>
    <col min="9730" max="9730" width="1.5546875" style="606" customWidth="1"/>
    <col min="9731" max="9731" width="41.88671875" style="606" customWidth="1"/>
    <col min="9732" max="9732" width="2.44140625" style="606" customWidth="1"/>
    <col min="9733" max="9972" width="8.88671875" style="606"/>
    <col min="9973" max="9973" width="1" style="606" customWidth="1"/>
    <col min="9974" max="9974" width="12.109375" style="606" customWidth="1"/>
    <col min="9975" max="9975" width="52" style="606" customWidth="1"/>
    <col min="9976" max="9976" width="4.44140625" style="606" customWidth="1"/>
    <col min="9977" max="9977" width="19.44140625" style="606" customWidth="1"/>
    <col min="9978" max="9978" width="1.88671875" style="606" customWidth="1"/>
    <col min="9979" max="9979" width="14.109375" style="606" customWidth="1"/>
    <col min="9980" max="9980" width="2" style="606" customWidth="1"/>
    <col min="9981" max="9981" width="15" style="606" customWidth="1"/>
    <col min="9982" max="9982" width="1.5546875" style="606" customWidth="1"/>
    <col min="9983" max="9983" width="13.109375" style="606" customWidth="1"/>
    <col min="9984" max="9984" width="2" style="606" customWidth="1"/>
    <col min="9985" max="9985" width="11.5546875" style="606" customWidth="1"/>
    <col min="9986" max="9986" width="1.5546875" style="606" customWidth="1"/>
    <col min="9987" max="9987" width="41.88671875" style="606" customWidth="1"/>
    <col min="9988" max="9988" width="2.44140625" style="606" customWidth="1"/>
    <col min="9989" max="10228" width="8.88671875" style="606"/>
    <col min="10229" max="10229" width="1" style="606" customWidth="1"/>
    <col min="10230" max="10230" width="12.109375" style="606" customWidth="1"/>
    <col min="10231" max="10231" width="52" style="606" customWidth="1"/>
    <col min="10232" max="10232" width="4.44140625" style="606" customWidth="1"/>
    <col min="10233" max="10233" width="19.44140625" style="606" customWidth="1"/>
    <col min="10234" max="10234" width="1.88671875" style="606" customWidth="1"/>
    <col min="10235" max="10235" width="14.109375" style="606" customWidth="1"/>
    <col min="10236" max="10236" width="2" style="606" customWidth="1"/>
    <col min="10237" max="10237" width="15" style="606" customWidth="1"/>
    <col min="10238" max="10238" width="1.5546875" style="606" customWidth="1"/>
    <col min="10239" max="10239" width="13.109375" style="606" customWidth="1"/>
    <col min="10240" max="10240" width="2" style="606" customWidth="1"/>
    <col min="10241" max="10241" width="11.5546875" style="606" customWidth="1"/>
    <col min="10242" max="10242" width="1.5546875" style="606" customWidth="1"/>
    <col min="10243" max="10243" width="41.88671875" style="606" customWidth="1"/>
    <col min="10244" max="10244" width="2.44140625" style="606" customWidth="1"/>
    <col min="10245" max="10484" width="8.88671875" style="606"/>
    <col min="10485" max="10485" width="1" style="606" customWidth="1"/>
    <col min="10486" max="10486" width="12.109375" style="606" customWidth="1"/>
    <col min="10487" max="10487" width="52" style="606" customWidth="1"/>
    <col min="10488" max="10488" width="4.44140625" style="606" customWidth="1"/>
    <col min="10489" max="10489" width="19.44140625" style="606" customWidth="1"/>
    <col min="10490" max="10490" width="1.88671875" style="606" customWidth="1"/>
    <col min="10491" max="10491" width="14.109375" style="606" customWidth="1"/>
    <col min="10492" max="10492" width="2" style="606" customWidth="1"/>
    <col min="10493" max="10493" width="15" style="606" customWidth="1"/>
    <col min="10494" max="10494" width="1.5546875" style="606" customWidth="1"/>
    <col min="10495" max="10495" width="13.109375" style="606" customWidth="1"/>
    <col min="10496" max="10496" width="2" style="606" customWidth="1"/>
    <col min="10497" max="10497" width="11.5546875" style="606" customWidth="1"/>
    <col min="10498" max="10498" width="1.5546875" style="606" customWidth="1"/>
    <col min="10499" max="10499" width="41.88671875" style="606" customWidth="1"/>
    <col min="10500" max="10500" width="2.44140625" style="606" customWidth="1"/>
    <col min="10501" max="10740" width="8.88671875" style="606"/>
    <col min="10741" max="10741" width="1" style="606" customWidth="1"/>
    <col min="10742" max="10742" width="12.109375" style="606" customWidth="1"/>
    <col min="10743" max="10743" width="52" style="606" customWidth="1"/>
    <col min="10744" max="10744" width="4.44140625" style="606" customWidth="1"/>
    <col min="10745" max="10745" width="19.44140625" style="606" customWidth="1"/>
    <col min="10746" max="10746" width="1.88671875" style="606" customWidth="1"/>
    <col min="10747" max="10747" width="14.109375" style="606" customWidth="1"/>
    <col min="10748" max="10748" width="2" style="606" customWidth="1"/>
    <col min="10749" max="10749" width="15" style="606" customWidth="1"/>
    <col min="10750" max="10750" width="1.5546875" style="606" customWidth="1"/>
    <col min="10751" max="10751" width="13.109375" style="606" customWidth="1"/>
    <col min="10752" max="10752" width="2" style="606" customWidth="1"/>
    <col min="10753" max="10753" width="11.5546875" style="606" customWidth="1"/>
    <col min="10754" max="10754" width="1.5546875" style="606" customWidth="1"/>
    <col min="10755" max="10755" width="41.88671875" style="606" customWidth="1"/>
    <col min="10756" max="10756" width="2.44140625" style="606" customWidth="1"/>
    <col min="10757" max="10996" width="8.88671875" style="606"/>
    <col min="10997" max="10997" width="1" style="606" customWidth="1"/>
    <col min="10998" max="10998" width="12.109375" style="606" customWidth="1"/>
    <col min="10999" max="10999" width="52" style="606" customWidth="1"/>
    <col min="11000" max="11000" width="4.44140625" style="606" customWidth="1"/>
    <col min="11001" max="11001" width="19.44140625" style="606" customWidth="1"/>
    <col min="11002" max="11002" width="1.88671875" style="606" customWidth="1"/>
    <col min="11003" max="11003" width="14.109375" style="606" customWidth="1"/>
    <col min="11004" max="11004" width="2" style="606" customWidth="1"/>
    <col min="11005" max="11005" width="15" style="606" customWidth="1"/>
    <col min="11006" max="11006" width="1.5546875" style="606" customWidth="1"/>
    <col min="11007" max="11007" width="13.109375" style="606" customWidth="1"/>
    <col min="11008" max="11008" width="2" style="606" customWidth="1"/>
    <col min="11009" max="11009" width="11.5546875" style="606" customWidth="1"/>
    <col min="11010" max="11010" width="1.5546875" style="606" customWidth="1"/>
    <col min="11011" max="11011" width="41.88671875" style="606" customWidth="1"/>
    <col min="11012" max="11012" width="2.44140625" style="606" customWidth="1"/>
    <col min="11013" max="11252" width="8.88671875" style="606"/>
    <col min="11253" max="11253" width="1" style="606" customWidth="1"/>
    <col min="11254" max="11254" width="12.109375" style="606" customWidth="1"/>
    <col min="11255" max="11255" width="52" style="606" customWidth="1"/>
    <col min="11256" max="11256" width="4.44140625" style="606" customWidth="1"/>
    <col min="11257" max="11257" width="19.44140625" style="606" customWidth="1"/>
    <col min="11258" max="11258" width="1.88671875" style="606" customWidth="1"/>
    <col min="11259" max="11259" width="14.109375" style="606" customWidth="1"/>
    <col min="11260" max="11260" width="2" style="606" customWidth="1"/>
    <col min="11261" max="11261" width="15" style="606" customWidth="1"/>
    <col min="11262" max="11262" width="1.5546875" style="606" customWidth="1"/>
    <col min="11263" max="11263" width="13.109375" style="606" customWidth="1"/>
    <col min="11264" max="11264" width="2" style="606" customWidth="1"/>
    <col min="11265" max="11265" width="11.5546875" style="606" customWidth="1"/>
    <col min="11266" max="11266" width="1.5546875" style="606" customWidth="1"/>
    <col min="11267" max="11267" width="41.88671875" style="606" customWidth="1"/>
    <col min="11268" max="11268" width="2.44140625" style="606" customWidth="1"/>
    <col min="11269" max="11508" width="8.88671875" style="606"/>
    <col min="11509" max="11509" width="1" style="606" customWidth="1"/>
    <col min="11510" max="11510" width="12.109375" style="606" customWidth="1"/>
    <col min="11511" max="11511" width="52" style="606" customWidth="1"/>
    <col min="11512" max="11512" width="4.44140625" style="606" customWidth="1"/>
    <col min="11513" max="11513" width="19.44140625" style="606" customWidth="1"/>
    <col min="11514" max="11514" width="1.88671875" style="606" customWidth="1"/>
    <col min="11515" max="11515" width="14.109375" style="606" customWidth="1"/>
    <col min="11516" max="11516" width="2" style="606" customWidth="1"/>
    <col min="11517" max="11517" width="15" style="606" customWidth="1"/>
    <col min="11518" max="11518" width="1.5546875" style="606" customWidth="1"/>
    <col min="11519" max="11519" width="13.109375" style="606" customWidth="1"/>
    <col min="11520" max="11520" width="2" style="606" customWidth="1"/>
    <col min="11521" max="11521" width="11.5546875" style="606" customWidth="1"/>
    <col min="11522" max="11522" width="1.5546875" style="606" customWidth="1"/>
    <col min="11523" max="11523" width="41.88671875" style="606" customWidth="1"/>
    <col min="11524" max="11524" width="2.44140625" style="606" customWidth="1"/>
    <col min="11525" max="11764" width="8.88671875" style="606"/>
    <col min="11765" max="11765" width="1" style="606" customWidth="1"/>
    <col min="11766" max="11766" width="12.109375" style="606" customWidth="1"/>
    <col min="11767" max="11767" width="52" style="606" customWidth="1"/>
    <col min="11768" max="11768" width="4.44140625" style="606" customWidth="1"/>
    <col min="11769" max="11769" width="19.44140625" style="606" customWidth="1"/>
    <col min="11770" max="11770" width="1.88671875" style="606" customWidth="1"/>
    <col min="11771" max="11771" width="14.109375" style="606" customWidth="1"/>
    <col min="11772" max="11772" width="2" style="606" customWidth="1"/>
    <col min="11773" max="11773" width="15" style="606" customWidth="1"/>
    <col min="11774" max="11774" width="1.5546875" style="606" customWidth="1"/>
    <col min="11775" max="11775" width="13.109375" style="606" customWidth="1"/>
    <col min="11776" max="11776" width="2" style="606" customWidth="1"/>
    <col min="11777" max="11777" width="11.5546875" style="606" customWidth="1"/>
    <col min="11778" max="11778" width="1.5546875" style="606" customWidth="1"/>
    <col min="11779" max="11779" width="41.88671875" style="606" customWidth="1"/>
    <col min="11780" max="11780" width="2.44140625" style="606" customWidth="1"/>
    <col min="11781" max="12020" width="8.88671875" style="606"/>
    <col min="12021" max="12021" width="1" style="606" customWidth="1"/>
    <col min="12022" max="12022" width="12.109375" style="606" customWidth="1"/>
    <col min="12023" max="12023" width="52" style="606" customWidth="1"/>
    <col min="12024" max="12024" width="4.44140625" style="606" customWidth="1"/>
    <col min="12025" max="12025" width="19.44140625" style="606" customWidth="1"/>
    <col min="12026" max="12026" width="1.88671875" style="606" customWidth="1"/>
    <col min="12027" max="12027" width="14.109375" style="606" customWidth="1"/>
    <col min="12028" max="12028" width="2" style="606" customWidth="1"/>
    <col min="12029" max="12029" width="15" style="606" customWidth="1"/>
    <col min="12030" max="12030" width="1.5546875" style="606" customWidth="1"/>
    <col min="12031" max="12031" width="13.109375" style="606" customWidth="1"/>
    <col min="12032" max="12032" width="2" style="606" customWidth="1"/>
    <col min="12033" max="12033" width="11.5546875" style="606" customWidth="1"/>
    <col min="12034" max="12034" width="1.5546875" style="606" customWidth="1"/>
    <col min="12035" max="12035" width="41.88671875" style="606" customWidth="1"/>
    <col min="12036" max="12036" width="2.44140625" style="606" customWidth="1"/>
    <col min="12037" max="12276" width="8.88671875" style="606"/>
    <col min="12277" max="12277" width="1" style="606" customWidth="1"/>
    <col min="12278" max="12278" width="12.109375" style="606" customWidth="1"/>
    <col min="12279" max="12279" width="52" style="606" customWidth="1"/>
    <col min="12280" max="12280" width="4.44140625" style="606" customWidth="1"/>
    <col min="12281" max="12281" width="19.44140625" style="606" customWidth="1"/>
    <col min="12282" max="12282" width="1.88671875" style="606" customWidth="1"/>
    <col min="12283" max="12283" width="14.109375" style="606" customWidth="1"/>
    <col min="12284" max="12284" width="2" style="606" customWidth="1"/>
    <col min="12285" max="12285" width="15" style="606" customWidth="1"/>
    <col min="12286" max="12286" width="1.5546875" style="606" customWidth="1"/>
    <col min="12287" max="12287" width="13.109375" style="606" customWidth="1"/>
    <col min="12288" max="12288" width="2" style="606" customWidth="1"/>
    <col min="12289" max="12289" width="11.5546875" style="606" customWidth="1"/>
    <col min="12290" max="12290" width="1.5546875" style="606" customWidth="1"/>
    <col min="12291" max="12291" width="41.88671875" style="606" customWidth="1"/>
    <col min="12292" max="12292" width="2.44140625" style="606" customWidth="1"/>
    <col min="12293" max="12532" width="8.88671875" style="606"/>
    <col min="12533" max="12533" width="1" style="606" customWidth="1"/>
    <col min="12534" max="12534" width="12.109375" style="606" customWidth="1"/>
    <col min="12535" max="12535" width="52" style="606" customWidth="1"/>
    <col min="12536" max="12536" width="4.44140625" style="606" customWidth="1"/>
    <col min="12537" max="12537" width="19.44140625" style="606" customWidth="1"/>
    <col min="12538" max="12538" width="1.88671875" style="606" customWidth="1"/>
    <col min="12539" max="12539" width="14.109375" style="606" customWidth="1"/>
    <col min="12540" max="12540" width="2" style="606" customWidth="1"/>
    <col min="12541" max="12541" width="15" style="606" customWidth="1"/>
    <col min="12542" max="12542" width="1.5546875" style="606" customWidth="1"/>
    <col min="12543" max="12543" width="13.109375" style="606" customWidth="1"/>
    <col min="12544" max="12544" width="2" style="606" customWidth="1"/>
    <col min="12545" max="12545" width="11.5546875" style="606" customWidth="1"/>
    <col min="12546" max="12546" width="1.5546875" style="606" customWidth="1"/>
    <col min="12547" max="12547" width="41.88671875" style="606" customWidth="1"/>
    <col min="12548" max="12548" width="2.44140625" style="606" customWidth="1"/>
    <col min="12549" max="12788" width="8.88671875" style="606"/>
    <col min="12789" max="12789" width="1" style="606" customWidth="1"/>
    <col min="12790" max="12790" width="12.109375" style="606" customWidth="1"/>
    <col min="12791" max="12791" width="52" style="606" customWidth="1"/>
    <col min="12792" max="12792" width="4.44140625" style="606" customWidth="1"/>
    <col min="12793" max="12793" width="19.44140625" style="606" customWidth="1"/>
    <col min="12794" max="12794" width="1.88671875" style="606" customWidth="1"/>
    <col min="12795" max="12795" width="14.109375" style="606" customWidth="1"/>
    <col min="12796" max="12796" width="2" style="606" customWidth="1"/>
    <col min="12797" max="12797" width="15" style="606" customWidth="1"/>
    <col min="12798" max="12798" width="1.5546875" style="606" customWidth="1"/>
    <col min="12799" max="12799" width="13.109375" style="606" customWidth="1"/>
    <col min="12800" max="12800" width="2" style="606" customWidth="1"/>
    <col min="12801" max="12801" width="11.5546875" style="606" customWidth="1"/>
    <col min="12802" max="12802" width="1.5546875" style="606" customWidth="1"/>
    <col min="12803" max="12803" width="41.88671875" style="606" customWidth="1"/>
    <col min="12804" max="12804" width="2.44140625" style="606" customWidth="1"/>
    <col min="12805" max="13044" width="8.88671875" style="606"/>
    <col min="13045" max="13045" width="1" style="606" customWidth="1"/>
    <col min="13046" max="13046" width="12.109375" style="606" customWidth="1"/>
    <col min="13047" max="13047" width="52" style="606" customWidth="1"/>
    <col min="13048" max="13048" width="4.44140625" style="606" customWidth="1"/>
    <col min="13049" max="13049" width="19.44140625" style="606" customWidth="1"/>
    <col min="13050" max="13050" width="1.88671875" style="606" customWidth="1"/>
    <col min="13051" max="13051" width="14.109375" style="606" customWidth="1"/>
    <col min="13052" max="13052" width="2" style="606" customWidth="1"/>
    <col min="13053" max="13053" width="15" style="606" customWidth="1"/>
    <col min="13054" max="13054" width="1.5546875" style="606" customWidth="1"/>
    <col min="13055" max="13055" width="13.109375" style="606" customWidth="1"/>
    <col min="13056" max="13056" width="2" style="606" customWidth="1"/>
    <col min="13057" max="13057" width="11.5546875" style="606" customWidth="1"/>
    <col min="13058" max="13058" width="1.5546875" style="606" customWidth="1"/>
    <col min="13059" max="13059" width="41.88671875" style="606" customWidth="1"/>
    <col min="13060" max="13060" width="2.44140625" style="606" customWidth="1"/>
    <col min="13061" max="13300" width="8.88671875" style="606"/>
    <col min="13301" max="13301" width="1" style="606" customWidth="1"/>
    <col min="13302" max="13302" width="12.109375" style="606" customWidth="1"/>
    <col min="13303" max="13303" width="52" style="606" customWidth="1"/>
    <col min="13304" max="13304" width="4.44140625" style="606" customWidth="1"/>
    <col min="13305" max="13305" width="19.44140625" style="606" customWidth="1"/>
    <col min="13306" max="13306" width="1.88671875" style="606" customWidth="1"/>
    <col min="13307" max="13307" width="14.109375" style="606" customWidth="1"/>
    <col min="13308" max="13308" width="2" style="606" customWidth="1"/>
    <col min="13309" max="13309" width="15" style="606" customWidth="1"/>
    <col min="13310" max="13310" width="1.5546875" style="606" customWidth="1"/>
    <col min="13311" max="13311" width="13.109375" style="606" customWidth="1"/>
    <col min="13312" max="13312" width="2" style="606" customWidth="1"/>
    <col min="13313" max="13313" width="11.5546875" style="606" customWidth="1"/>
    <col min="13314" max="13314" width="1.5546875" style="606" customWidth="1"/>
    <col min="13315" max="13315" width="41.88671875" style="606" customWidth="1"/>
    <col min="13316" max="13316" width="2.44140625" style="606" customWidth="1"/>
    <col min="13317" max="13556" width="8.88671875" style="606"/>
    <col min="13557" max="13557" width="1" style="606" customWidth="1"/>
    <col min="13558" max="13558" width="12.109375" style="606" customWidth="1"/>
    <col min="13559" max="13559" width="52" style="606" customWidth="1"/>
    <col min="13560" max="13560" width="4.44140625" style="606" customWidth="1"/>
    <col min="13561" max="13561" width="19.44140625" style="606" customWidth="1"/>
    <col min="13562" max="13562" width="1.88671875" style="606" customWidth="1"/>
    <col min="13563" max="13563" width="14.109375" style="606" customWidth="1"/>
    <col min="13564" max="13564" width="2" style="606" customWidth="1"/>
    <col min="13565" max="13565" width="15" style="606" customWidth="1"/>
    <col min="13566" max="13566" width="1.5546875" style="606" customWidth="1"/>
    <col min="13567" max="13567" width="13.109375" style="606" customWidth="1"/>
    <col min="13568" max="13568" width="2" style="606" customWidth="1"/>
    <col min="13569" max="13569" width="11.5546875" style="606" customWidth="1"/>
    <col min="13570" max="13570" width="1.5546875" style="606" customWidth="1"/>
    <col min="13571" max="13571" width="41.88671875" style="606" customWidth="1"/>
    <col min="13572" max="13572" width="2.44140625" style="606" customWidth="1"/>
    <col min="13573" max="13812" width="8.88671875" style="606"/>
    <col min="13813" max="13813" width="1" style="606" customWidth="1"/>
    <col min="13814" max="13814" width="12.109375" style="606" customWidth="1"/>
    <col min="13815" max="13815" width="52" style="606" customWidth="1"/>
    <col min="13816" max="13816" width="4.44140625" style="606" customWidth="1"/>
    <col min="13817" max="13817" width="19.44140625" style="606" customWidth="1"/>
    <col min="13818" max="13818" width="1.88671875" style="606" customWidth="1"/>
    <col min="13819" max="13819" width="14.109375" style="606" customWidth="1"/>
    <col min="13820" max="13820" width="2" style="606" customWidth="1"/>
    <col min="13821" max="13821" width="15" style="606" customWidth="1"/>
    <col min="13822" max="13822" width="1.5546875" style="606" customWidth="1"/>
    <col min="13823" max="13823" width="13.109375" style="606" customWidth="1"/>
    <col min="13824" max="13824" width="2" style="606" customWidth="1"/>
    <col min="13825" max="13825" width="11.5546875" style="606" customWidth="1"/>
    <col min="13826" max="13826" width="1.5546875" style="606" customWidth="1"/>
    <col min="13827" max="13827" width="41.88671875" style="606" customWidth="1"/>
    <col min="13828" max="13828" width="2.44140625" style="606" customWidth="1"/>
    <col min="13829" max="14068" width="8.88671875" style="606"/>
    <col min="14069" max="14069" width="1" style="606" customWidth="1"/>
    <col min="14070" max="14070" width="12.109375" style="606" customWidth="1"/>
    <col min="14071" max="14071" width="52" style="606" customWidth="1"/>
    <col min="14072" max="14072" width="4.44140625" style="606" customWidth="1"/>
    <col min="14073" max="14073" width="19.44140625" style="606" customWidth="1"/>
    <col min="14074" max="14074" width="1.88671875" style="606" customWidth="1"/>
    <col min="14075" max="14075" width="14.109375" style="606" customWidth="1"/>
    <col min="14076" max="14076" width="2" style="606" customWidth="1"/>
    <col min="14077" max="14077" width="15" style="606" customWidth="1"/>
    <col min="14078" max="14078" width="1.5546875" style="606" customWidth="1"/>
    <col min="14079" max="14079" width="13.109375" style="606" customWidth="1"/>
    <col min="14080" max="14080" width="2" style="606" customWidth="1"/>
    <col min="14081" max="14081" width="11.5546875" style="606" customWidth="1"/>
    <col min="14082" max="14082" width="1.5546875" style="606" customWidth="1"/>
    <col min="14083" max="14083" width="41.88671875" style="606" customWidth="1"/>
    <col min="14084" max="14084" width="2.44140625" style="606" customWidth="1"/>
    <col min="14085" max="14324" width="8.88671875" style="606"/>
    <col min="14325" max="14325" width="1" style="606" customWidth="1"/>
    <col min="14326" max="14326" width="12.109375" style="606" customWidth="1"/>
    <col min="14327" max="14327" width="52" style="606" customWidth="1"/>
    <col min="14328" max="14328" width="4.44140625" style="606" customWidth="1"/>
    <col min="14329" max="14329" width="19.44140625" style="606" customWidth="1"/>
    <col min="14330" max="14330" width="1.88671875" style="606" customWidth="1"/>
    <col min="14331" max="14331" width="14.109375" style="606" customWidth="1"/>
    <col min="14332" max="14332" width="2" style="606" customWidth="1"/>
    <col min="14333" max="14333" width="15" style="606" customWidth="1"/>
    <col min="14334" max="14334" width="1.5546875" style="606" customWidth="1"/>
    <col min="14335" max="14335" width="13.109375" style="606" customWidth="1"/>
    <col min="14336" max="14336" width="2" style="606" customWidth="1"/>
    <col min="14337" max="14337" width="11.5546875" style="606" customWidth="1"/>
    <col min="14338" max="14338" width="1.5546875" style="606" customWidth="1"/>
    <col min="14339" max="14339" width="41.88671875" style="606" customWidth="1"/>
    <col min="14340" max="14340" width="2.44140625" style="606" customWidth="1"/>
    <col min="14341" max="14580" width="8.88671875" style="606"/>
    <col min="14581" max="14581" width="1" style="606" customWidth="1"/>
    <col min="14582" max="14582" width="12.109375" style="606" customWidth="1"/>
    <col min="14583" max="14583" width="52" style="606" customWidth="1"/>
    <col min="14584" max="14584" width="4.44140625" style="606" customWidth="1"/>
    <col min="14585" max="14585" width="19.44140625" style="606" customWidth="1"/>
    <col min="14586" max="14586" width="1.88671875" style="606" customWidth="1"/>
    <col min="14587" max="14587" width="14.109375" style="606" customWidth="1"/>
    <col min="14588" max="14588" width="2" style="606" customWidth="1"/>
    <col min="14589" max="14589" width="15" style="606" customWidth="1"/>
    <col min="14590" max="14590" width="1.5546875" style="606" customWidth="1"/>
    <col min="14591" max="14591" width="13.109375" style="606" customWidth="1"/>
    <col min="14592" max="14592" width="2" style="606" customWidth="1"/>
    <col min="14593" max="14593" width="11.5546875" style="606" customWidth="1"/>
    <col min="14594" max="14594" width="1.5546875" style="606" customWidth="1"/>
    <col min="14595" max="14595" width="41.88671875" style="606" customWidth="1"/>
    <col min="14596" max="14596" width="2.44140625" style="606" customWidth="1"/>
    <col min="14597" max="14836" width="8.88671875" style="606"/>
    <col min="14837" max="14837" width="1" style="606" customWidth="1"/>
    <col min="14838" max="14838" width="12.109375" style="606" customWidth="1"/>
    <col min="14839" max="14839" width="52" style="606" customWidth="1"/>
    <col min="14840" max="14840" width="4.44140625" style="606" customWidth="1"/>
    <col min="14841" max="14841" width="19.44140625" style="606" customWidth="1"/>
    <col min="14842" max="14842" width="1.88671875" style="606" customWidth="1"/>
    <col min="14843" max="14843" width="14.109375" style="606" customWidth="1"/>
    <col min="14844" max="14844" width="2" style="606" customWidth="1"/>
    <col min="14845" max="14845" width="15" style="606" customWidth="1"/>
    <col min="14846" max="14846" width="1.5546875" style="606" customWidth="1"/>
    <col min="14847" max="14847" width="13.109375" style="606" customWidth="1"/>
    <col min="14848" max="14848" width="2" style="606" customWidth="1"/>
    <col min="14849" max="14849" width="11.5546875" style="606" customWidth="1"/>
    <col min="14850" max="14850" width="1.5546875" style="606" customWidth="1"/>
    <col min="14851" max="14851" width="41.88671875" style="606" customWidth="1"/>
    <col min="14852" max="14852" width="2.44140625" style="606" customWidth="1"/>
    <col min="14853" max="15092" width="8.88671875" style="606"/>
    <col min="15093" max="15093" width="1" style="606" customWidth="1"/>
    <col min="15094" max="15094" width="12.109375" style="606" customWidth="1"/>
    <col min="15095" max="15095" width="52" style="606" customWidth="1"/>
    <col min="15096" max="15096" width="4.44140625" style="606" customWidth="1"/>
    <col min="15097" max="15097" width="19.44140625" style="606" customWidth="1"/>
    <col min="15098" max="15098" width="1.88671875" style="606" customWidth="1"/>
    <col min="15099" max="15099" width="14.109375" style="606" customWidth="1"/>
    <col min="15100" max="15100" width="2" style="606" customWidth="1"/>
    <col min="15101" max="15101" width="15" style="606" customWidth="1"/>
    <col min="15102" max="15102" width="1.5546875" style="606" customWidth="1"/>
    <col min="15103" max="15103" width="13.109375" style="606" customWidth="1"/>
    <col min="15104" max="15104" width="2" style="606" customWidth="1"/>
    <col min="15105" max="15105" width="11.5546875" style="606" customWidth="1"/>
    <col min="15106" max="15106" width="1.5546875" style="606" customWidth="1"/>
    <col min="15107" max="15107" width="41.88671875" style="606" customWidth="1"/>
    <col min="15108" max="15108" width="2.44140625" style="606" customWidth="1"/>
    <col min="15109" max="15348" width="8.88671875" style="606"/>
    <col min="15349" max="15349" width="1" style="606" customWidth="1"/>
    <col min="15350" max="15350" width="12.109375" style="606" customWidth="1"/>
    <col min="15351" max="15351" width="52" style="606" customWidth="1"/>
    <col min="15352" max="15352" width="4.44140625" style="606" customWidth="1"/>
    <col min="15353" max="15353" width="19.44140625" style="606" customWidth="1"/>
    <col min="15354" max="15354" width="1.88671875" style="606" customWidth="1"/>
    <col min="15355" max="15355" width="14.109375" style="606" customWidth="1"/>
    <col min="15356" max="15356" width="2" style="606" customWidth="1"/>
    <col min="15357" max="15357" width="15" style="606" customWidth="1"/>
    <col min="15358" max="15358" width="1.5546875" style="606" customWidth="1"/>
    <col min="15359" max="15359" width="13.109375" style="606" customWidth="1"/>
    <col min="15360" max="15360" width="2" style="606" customWidth="1"/>
    <col min="15361" max="15361" width="11.5546875" style="606" customWidth="1"/>
    <col min="15362" max="15362" width="1.5546875" style="606" customWidth="1"/>
    <col min="15363" max="15363" width="41.88671875" style="606" customWidth="1"/>
    <col min="15364" max="15364" width="2.44140625" style="606" customWidth="1"/>
    <col min="15365" max="15604" width="8.88671875" style="606"/>
    <col min="15605" max="15605" width="1" style="606" customWidth="1"/>
    <col min="15606" max="15606" width="12.109375" style="606" customWidth="1"/>
    <col min="15607" max="15607" width="52" style="606" customWidth="1"/>
    <col min="15608" max="15608" width="4.44140625" style="606" customWidth="1"/>
    <col min="15609" max="15609" width="19.44140625" style="606" customWidth="1"/>
    <col min="15610" max="15610" width="1.88671875" style="606" customWidth="1"/>
    <col min="15611" max="15611" width="14.109375" style="606" customWidth="1"/>
    <col min="15612" max="15612" width="2" style="606" customWidth="1"/>
    <col min="15613" max="15613" width="15" style="606" customWidth="1"/>
    <col min="15614" max="15614" width="1.5546875" style="606" customWidth="1"/>
    <col min="15615" max="15615" width="13.109375" style="606" customWidth="1"/>
    <col min="15616" max="15616" width="2" style="606" customWidth="1"/>
    <col min="15617" max="15617" width="11.5546875" style="606" customWidth="1"/>
    <col min="15618" max="15618" width="1.5546875" style="606" customWidth="1"/>
    <col min="15619" max="15619" width="41.88671875" style="606" customWidth="1"/>
    <col min="15620" max="15620" width="2.44140625" style="606" customWidth="1"/>
    <col min="15621" max="15860" width="8.88671875" style="606"/>
    <col min="15861" max="15861" width="1" style="606" customWidth="1"/>
    <col min="15862" max="15862" width="12.109375" style="606" customWidth="1"/>
    <col min="15863" max="15863" width="52" style="606" customWidth="1"/>
    <col min="15864" max="15864" width="4.44140625" style="606" customWidth="1"/>
    <col min="15865" max="15865" width="19.44140625" style="606" customWidth="1"/>
    <col min="15866" max="15866" width="1.88671875" style="606" customWidth="1"/>
    <col min="15867" max="15867" width="14.109375" style="606" customWidth="1"/>
    <col min="15868" max="15868" width="2" style="606" customWidth="1"/>
    <col min="15869" max="15869" width="15" style="606" customWidth="1"/>
    <col min="15870" max="15870" width="1.5546875" style="606" customWidth="1"/>
    <col min="15871" max="15871" width="13.109375" style="606" customWidth="1"/>
    <col min="15872" max="15872" width="2" style="606" customWidth="1"/>
    <col min="15873" max="15873" width="11.5546875" style="606" customWidth="1"/>
    <col min="15874" max="15874" width="1.5546875" style="606" customWidth="1"/>
    <col min="15875" max="15875" width="41.88671875" style="606" customWidth="1"/>
    <col min="15876" max="15876" width="2.44140625" style="606" customWidth="1"/>
    <col min="15877" max="16116" width="8.88671875" style="606"/>
    <col min="16117" max="16117" width="1" style="606" customWidth="1"/>
    <col min="16118" max="16118" width="12.109375" style="606" customWidth="1"/>
    <col min="16119" max="16119" width="52" style="606" customWidth="1"/>
    <col min="16120" max="16120" width="4.44140625" style="606" customWidth="1"/>
    <col min="16121" max="16121" width="19.44140625" style="606" customWidth="1"/>
    <col min="16122" max="16122" width="1.88671875" style="606" customWidth="1"/>
    <col min="16123" max="16123" width="14.109375" style="606" customWidth="1"/>
    <col min="16124" max="16124" width="2" style="606" customWidth="1"/>
    <col min="16125" max="16125" width="15" style="606" customWidth="1"/>
    <col min="16126" max="16126" width="1.5546875" style="606" customWidth="1"/>
    <col min="16127" max="16127" width="13.109375" style="606" customWidth="1"/>
    <col min="16128" max="16128" width="2" style="606" customWidth="1"/>
    <col min="16129" max="16129" width="11.5546875" style="606" customWidth="1"/>
    <col min="16130" max="16130" width="1.5546875" style="606" customWidth="1"/>
    <col min="16131" max="16131" width="41.88671875" style="606" customWidth="1"/>
    <col min="16132" max="16132" width="2.44140625" style="606" customWidth="1"/>
    <col min="16133" max="16376" width="8.88671875" style="606"/>
    <col min="16377" max="16384" width="9.109375" style="606" customWidth="1"/>
  </cols>
  <sheetData>
    <row r="1" spans="1:49" ht="13.8">
      <c r="B1" s="605" t="s">
        <v>340</v>
      </c>
    </row>
    <row r="2" spans="1:49">
      <c r="B2" s="608" t="s">
        <v>341</v>
      </c>
      <c r="D2" s="608"/>
    </row>
    <row r="3" spans="1:49" ht="3" customHeight="1">
      <c r="B3" s="606"/>
    </row>
    <row r="4" spans="1:49">
      <c r="B4" s="608" t="s">
        <v>415</v>
      </c>
      <c r="D4" s="608"/>
    </row>
    <row r="5" spans="1:49" ht="13.8" thickBot="1">
      <c r="B5" s="609"/>
      <c r="D5" s="608"/>
    </row>
    <row r="6" spans="1:49" ht="16.95" customHeight="1">
      <c r="B6" s="610" t="s">
        <v>343</v>
      </c>
      <c r="C6" s="610" t="s">
        <v>344</v>
      </c>
      <c r="D6" s="825" t="s">
        <v>416</v>
      </c>
    </row>
    <row r="7" spans="1:49" ht="16.95" customHeight="1" thickBot="1">
      <c r="B7" s="611"/>
      <c r="C7" s="611"/>
      <c r="D7" s="826"/>
    </row>
    <row r="8" spans="1:49" ht="16.95" customHeight="1">
      <c r="B8" s="612" t="s">
        <v>417</v>
      </c>
      <c r="C8" s="613" t="s">
        <v>352</v>
      </c>
      <c r="D8" s="614">
        <v>17000</v>
      </c>
    </row>
    <row r="9" spans="1:49" s="619" customFormat="1" ht="16.95" customHeight="1">
      <c r="A9" s="615"/>
      <c r="B9" s="616" t="s">
        <v>418</v>
      </c>
      <c r="C9" s="617" t="s">
        <v>354</v>
      </c>
      <c r="D9" s="618">
        <v>4000</v>
      </c>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c r="AJ9" s="607"/>
      <c r="AK9" s="607"/>
      <c r="AL9" s="607"/>
      <c r="AM9" s="607"/>
      <c r="AN9" s="607"/>
      <c r="AO9" s="607"/>
      <c r="AP9" s="607"/>
      <c r="AQ9" s="607"/>
      <c r="AR9" s="607"/>
      <c r="AS9" s="607"/>
      <c r="AT9" s="607"/>
      <c r="AU9" s="607"/>
      <c r="AV9" s="607"/>
      <c r="AW9" s="607"/>
    </row>
    <row r="10" spans="1:49" ht="16.95" customHeight="1">
      <c r="B10" s="616" t="s">
        <v>419</v>
      </c>
      <c r="C10" s="617" t="s">
        <v>546</v>
      </c>
      <c r="D10" s="620">
        <v>3000</v>
      </c>
    </row>
    <row r="11" spans="1:49" ht="16.95" customHeight="1">
      <c r="B11" s="616" t="s">
        <v>420</v>
      </c>
      <c r="C11" s="617" t="s">
        <v>547</v>
      </c>
      <c r="D11" s="621">
        <v>20000</v>
      </c>
    </row>
    <row r="12" spans="1:49" ht="16.95" customHeight="1">
      <c r="B12" s="616" t="s">
        <v>421</v>
      </c>
      <c r="C12" s="617" t="s">
        <v>422</v>
      </c>
      <c r="D12" s="621">
        <v>11500</v>
      </c>
    </row>
    <row r="13" spans="1:49" ht="16.95" customHeight="1">
      <c r="B13" s="616" t="s">
        <v>423</v>
      </c>
      <c r="C13" s="622" t="s">
        <v>424</v>
      </c>
      <c r="D13" s="623">
        <v>47000</v>
      </c>
    </row>
    <row r="14" spans="1:49" s="627" customFormat="1" ht="16.95" customHeight="1">
      <c r="A14" s="624"/>
      <c r="B14" s="616" t="s">
        <v>425</v>
      </c>
      <c r="C14" s="625" t="s">
        <v>548</v>
      </c>
      <c r="D14" s="623">
        <v>9600</v>
      </c>
      <c r="E14" s="626"/>
      <c r="F14" s="626"/>
      <c r="G14" s="626"/>
      <c r="H14" s="626"/>
      <c r="I14" s="626"/>
      <c r="J14" s="626"/>
      <c r="K14" s="626"/>
      <c r="L14" s="626"/>
      <c r="M14" s="626"/>
      <c r="N14" s="626"/>
      <c r="O14" s="626"/>
      <c r="P14" s="626"/>
      <c r="Q14" s="626"/>
      <c r="R14" s="626"/>
      <c r="S14" s="626"/>
      <c r="T14" s="626"/>
      <c r="U14" s="626"/>
      <c r="V14" s="626"/>
      <c r="W14" s="626"/>
      <c r="X14" s="626"/>
      <c r="Y14" s="626"/>
      <c r="Z14" s="626"/>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626"/>
      <c r="AW14" s="626"/>
    </row>
    <row r="15" spans="1:49" s="619" customFormat="1" ht="16.95" customHeight="1">
      <c r="A15" s="615"/>
      <c r="B15" s="616" t="s">
        <v>426</v>
      </c>
      <c r="C15" s="628" t="s">
        <v>549</v>
      </c>
      <c r="D15" s="621">
        <v>15000</v>
      </c>
      <c r="E15" s="607"/>
      <c r="F15" s="607"/>
      <c r="G15" s="607"/>
      <c r="H15" s="607"/>
      <c r="I15" s="607"/>
      <c r="J15" s="607"/>
      <c r="K15" s="607"/>
      <c r="L15" s="607"/>
      <c r="M15" s="607"/>
      <c r="N15" s="607"/>
      <c r="O15" s="607"/>
      <c r="P15" s="607"/>
      <c r="Q15" s="607"/>
      <c r="R15" s="607"/>
      <c r="S15" s="607"/>
      <c r="T15" s="607"/>
      <c r="U15" s="607"/>
      <c r="V15" s="607"/>
      <c r="W15" s="607"/>
      <c r="X15" s="607"/>
      <c r="Y15" s="607"/>
      <c r="Z15" s="607"/>
      <c r="AA15" s="607"/>
      <c r="AB15" s="607"/>
      <c r="AC15" s="607"/>
      <c r="AD15" s="607"/>
      <c r="AE15" s="607"/>
      <c r="AF15" s="607"/>
      <c r="AG15" s="607"/>
      <c r="AH15" s="607"/>
      <c r="AI15" s="607"/>
      <c r="AJ15" s="607"/>
      <c r="AK15" s="607"/>
      <c r="AL15" s="607"/>
      <c r="AM15" s="607"/>
      <c r="AN15" s="607"/>
      <c r="AO15" s="607"/>
      <c r="AP15" s="607"/>
      <c r="AQ15" s="607"/>
      <c r="AR15" s="607"/>
      <c r="AS15" s="607"/>
      <c r="AT15" s="607"/>
      <c r="AU15" s="607"/>
      <c r="AV15" s="607"/>
      <c r="AW15" s="607"/>
    </row>
    <row r="16" spans="1:49" s="619" customFormat="1" ht="16.95" customHeight="1">
      <c r="A16" s="615"/>
      <c r="B16" s="616" t="s">
        <v>427</v>
      </c>
      <c r="C16" s="629" t="s">
        <v>364</v>
      </c>
      <c r="D16" s="621">
        <v>12000</v>
      </c>
      <c r="E16" s="607"/>
      <c r="F16" s="607"/>
      <c r="G16" s="607"/>
      <c r="H16" s="607"/>
      <c r="I16" s="607"/>
      <c r="J16" s="607"/>
      <c r="K16" s="607"/>
      <c r="L16" s="607"/>
      <c r="M16" s="607"/>
      <c r="N16" s="607"/>
      <c r="O16" s="607"/>
      <c r="P16" s="607"/>
      <c r="Q16" s="607"/>
      <c r="R16" s="607"/>
      <c r="S16" s="607"/>
      <c r="T16" s="607"/>
      <c r="U16" s="607"/>
      <c r="V16" s="607"/>
      <c r="W16" s="607"/>
      <c r="X16" s="607"/>
      <c r="Y16" s="607"/>
      <c r="Z16" s="607"/>
      <c r="AA16" s="607"/>
      <c r="AB16" s="607"/>
      <c r="AC16" s="607"/>
      <c r="AD16" s="607"/>
      <c r="AE16" s="607"/>
      <c r="AF16" s="607"/>
      <c r="AG16" s="607"/>
      <c r="AH16" s="607"/>
      <c r="AI16" s="607"/>
      <c r="AJ16" s="607"/>
      <c r="AK16" s="607"/>
      <c r="AL16" s="607"/>
      <c r="AM16" s="607"/>
      <c r="AN16" s="607"/>
      <c r="AO16" s="607"/>
      <c r="AP16" s="607"/>
      <c r="AQ16" s="607"/>
      <c r="AR16" s="607"/>
      <c r="AS16" s="607"/>
      <c r="AT16" s="607"/>
      <c r="AU16" s="607"/>
      <c r="AV16" s="607"/>
      <c r="AW16" s="607"/>
    </row>
    <row r="17" spans="1:82" s="619" customFormat="1" ht="16.95" customHeight="1">
      <c r="A17" s="615"/>
      <c r="B17" s="616" t="s">
        <v>428</v>
      </c>
      <c r="C17" s="617" t="s">
        <v>550</v>
      </c>
      <c r="D17" s="621">
        <v>8000</v>
      </c>
      <c r="E17" s="607"/>
      <c r="F17" s="607"/>
      <c r="G17" s="607"/>
      <c r="H17" s="607"/>
      <c r="I17" s="607"/>
      <c r="J17" s="607"/>
      <c r="K17" s="607"/>
      <c r="L17" s="607"/>
      <c r="M17" s="607"/>
      <c r="N17" s="607"/>
      <c r="O17" s="607"/>
      <c r="P17" s="607"/>
      <c r="Q17" s="607"/>
      <c r="R17" s="607"/>
      <c r="S17" s="607"/>
      <c r="T17" s="607"/>
      <c r="U17" s="607"/>
      <c r="V17" s="607"/>
      <c r="W17" s="607"/>
      <c r="X17" s="607"/>
      <c r="Y17" s="607"/>
      <c r="Z17" s="607"/>
      <c r="AA17" s="607"/>
      <c r="AB17" s="607"/>
      <c r="AC17" s="607"/>
      <c r="AD17" s="607"/>
      <c r="AE17" s="607"/>
      <c r="AF17" s="607"/>
      <c r="AG17" s="607"/>
      <c r="AH17" s="607"/>
      <c r="AI17" s="607"/>
      <c r="AJ17" s="607"/>
      <c r="AK17" s="607"/>
      <c r="AL17" s="607"/>
      <c r="AM17" s="607"/>
      <c r="AN17" s="607"/>
      <c r="AO17" s="607"/>
      <c r="AP17" s="607"/>
      <c r="AQ17" s="607"/>
      <c r="AR17" s="607"/>
      <c r="AS17" s="607"/>
      <c r="AT17" s="607"/>
      <c r="AU17" s="607"/>
      <c r="AV17" s="607"/>
      <c r="AW17" s="607"/>
    </row>
    <row r="18" spans="1:82" s="619" customFormat="1" ht="16.95" customHeight="1">
      <c r="A18" s="615"/>
      <c r="B18" s="616" t="s">
        <v>429</v>
      </c>
      <c r="C18" s="617" t="s">
        <v>430</v>
      </c>
      <c r="D18" s="621">
        <v>8000</v>
      </c>
      <c r="E18" s="607"/>
      <c r="F18" s="607"/>
      <c r="G18" s="607"/>
      <c r="H18" s="607"/>
      <c r="I18" s="607"/>
      <c r="J18" s="607"/>
      <c r="K18" s="607"/>
      <c r="L18" s="607"/>
      <c r="M18" s="607"/>
      <c r="N18" s="607"/>
      <c r="O18" s="607"/>
      <c r="P18" s="607"/>
      <c r="Q18" s="607"/>
      <c r="R18" s="607"/>
      <c r="S18" s="607"/>
      <c r="T18" s="607"/>
      <c r="U18" s="607"/>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row>
    <row r="19" spans="1:82" s="619" customFormat="1" ht="16.95" customHeight="1">
      <c r="A19" s="615"/>
      <c r="B19" s="616" t="s">
        <v>431</v>
      </c>
      <c r="C19" s="617" t="s">
        <v>432</v>
      </c>
      <c r="D19" s="621">
        <v>9000</v>
      </c>
      <c r="E19" s="607"/>
      <c r="F19" s="607"/>
      <c r="G19" s="607"/>
      <c r="H19" s="607"/>
      <c r="I19" s="607"/>
      <c r="J19" s="607"/>
      <c r="K19" s="607"/>
      <c r="L19" s="607"/>
      <c r="M19" s="607"/>
      <c r="N19" s="607"/>
      <c r="O19" s="607"/>
      <c r="P19" s="607"/>
      <c r="Q19" s="607"/>
      <c r="R19" s="607"/>
      <c r="S19" s="607"/>
      <c r="T19" s="607"/>
      <c r="U19" s="607"/>
      <c r="V19" s="607"/>
      <c r="W19" s="607"/>
      <c r="X19" s="607"/>
      <c r="Y19" s="607"/>
      <c r="Z19" s="607"/>
      <c r="AA19" s="607"/>
      <c r="AB19" s="607"/>
      <c r="AC19" s="607"/>
      <c r="AD19" s="607"/>
      <c r="AE19" s="607"/>
      <c r="AF19" s="607"/>
      <c r="AG19" s="607"/>
      <c r="AH19" s="607"/>
      <c r="AI19" s="607"/>
      <c r="AJ19" s="607"/>
      <c r="AK19" s="607"/>
      <c r="AL19" s="607"/>
      <c r="AM19" s="607"/>
      <c r="AN19" s="607"/>
      <c r="AO19" s="607"/>
      <c r="AP19" s="607"/>
      <c r="AQ19" s="607"/>
      <c r="AR19" s="607"/>
      <c r="AS19" s="607"/>
      <c r="AT19" s="607"/>
      <c r="AU19" s="607"/>
      <c r="AV19" s="607"/>
      <c r="AW19" s="607"/>
    </row>
    <row r="20" spans="1:82" s="619" customFormat="1" ht="16.95" customHeight="1">
      <c r="A20" s="615"/>
      <c r="B20" s="616" t="s">
        <v>433</v>
      </c>
      <c r="C20" s="617" t="s">
        <v>434</v>
      </c>
      <c r="D20" s="621">
        <v>7500</v>
      </c>
      <c r="E20" s="607"/>
      <c r="F20" s="607"/>
      <c r="G20" s="607"/>
      <c r="H20" s="607"/>
      <c r="I20" s="607"/>
      <c r="J20" s="607"/>
      <c r="K20" s="607"/>
      <c r="L20" s="607"/>
      <c r="M20" s="607"/>
      <c r="N20" s="607"/>
      <c r="O20" s="607"/>
      <c r="P20" s="607"/>
      <c r="Q20" s="607"/>
      <c r="R20" s="607"/>
      <c r="S20" s="607"/>
      <c r="T20" s="607"/>
      <c r="U20" s="607"/>
      <c r="V20" s="607"/>
      <c r="W20" s="607"/>
      <c r="X20" s="607"/>
      <c r="Y20" s="607"/>
      <c r="Z20" s="607"/>
      <c r="AA20" s="607"/>
      <c r="AB20" s="607"/>
      <c r="AC20" s="607"/>
      <c r="AD20" s="607"/>
      <c r="AE20" s="607"/>
      <c r="AF20" s="607"/>
      <c r="AG20" s="607"/>
      <c r="AH20" s="607"/>
      <c r="AI20" s="607"/>
      <c r="AJ20" s="607"/>
      <c r="AK20" s="607"/>
      <c r="AL20" s="607"/>
      <c r="AM20" s="607"/>
      <c r="AN20" s="607"/>
      <c r="AO20" s="607"/>
      <c r="AP20" s="607"/>
      <c r="AQ20" s="607"/>
      <c r="AR20" s="607"/>
      <c r="AS20" s="607"/>
      <c r="AT20" s="607"/>
      <c r="AU20" s="607"/>
      <c r="AV20" s="607"/>
      <c r="AW20" s="607"/>
    </row>
    <row r="21" spans="1:82" ht="16.95" customHeight="1">
      <c r="B21" s="616" t="s">
        <v>435</v>
      </c>
      <c r="C21" s="617" t="s">
        <v>436</v>
      </c>
      <c r="D21" s="621">
        <v>7500</v>
      </c>
    </row>
    <row r="22" spans="1:82" s="619" customFormat="1" ht="16.95" customHeight="1">
      <c r="A22" s="615"/>
      <c r="B22" s="616" t="s">
        <v>437</v>
      </c>
      <c r="C22" s="617" t="s">
        <v>438</v>
      </c>
      <c r="D22" s="623">
        <v>8000</v>
      </c>
      <c r="E22" s="607"/>
      <c r="F22" s="607"/>
      <c r="G22" s="607"/>
      <c r="H22" s="607"/>
      <c r="I22" s="607"/>
      <c r="J22" s="607"/>
      <c r="K22" s="607"/>
      <c r="L22" s="607"/>
      <c r="M22" s="607"/>
      <c r="N22" s="607"/>
      <c r="O22" s="607"/>
      <c r="P22" s="607"/>
      <c r="Q22" s="607"/>
      <c r="R22" s="607"/>
      <c r="S22" s="607"/>
      <c r="T22" s="607"/>
      <c r="U22" s="607"/>
      <c r="V22" s="607"/>
      <c r="W22" s="607"/>
      <c r="X22" s="607"/>
      <c r="Y22" s="607"/>
      <c r="Z22" s="607"/>
      <c r="AA22" s="607"/>
      <c r="AB22" s="607"/>
      <c r="AC22" s="607"/>
      <c r="AD22" s="607"/>
      <c r="AE22" s="607"/>
      <c r="AF22" s="607"/>
      <c r="AG22" s="607"/>
      <c r="AH22" s="607"/>
      <c r="AI22" s="607"/>
      <c r="AJ22" s="607"/>
      <c r="AK22" s="607"/>
      <c r="AL22" s="607"/>
      <c r="AM22" s="607"/>
      <c r="AN22" s="607"/>
      <c r="AO22" s="607"/>
      <c r="AP22" s="607"/>
      <c r="AQ22" s="607"/>
      <c r="AR22" s="607"/>
      <c r="AS22" s="607"/>
      <c r="AT22" s="607"/>
      <c r="AU22" s="607"/>
      <c r="AV22" s="607"/>
      <c r="AW22" s="607"/>
    </row>
    <row r="23" spans="1:82" s="619" customFormat="1" ht="16.95" customHeight="1">
      <c r="A23" s="615"/>
      <c r="B23" s="616" t="s">
        <v>439</v>
      </c>
      <c r="C23" s="617" t="s">
        <v>551</v>
      </c>
      <c r="D23" s="621">
        <v>2000</v>
      </c>
      <c r="E23" s="607"/>
      <c r="F23" s="607"/>
      <c r="G23" s="607"/>
      <c r="H23" s="607"/>
      <c r="I23" s="607"/>
      <c r="J23" s="607"/>
      <c r="K23" s="607"/>
      <c r="L23" s="607"/>
      <c r="M23" s="607"/>
      <c r="N23" s="607"/>
      <c r="O23" s="607"/>
      <c r="P23" s="607"/>
      <c r="Q23" s="607"/>
      <c r="R23" s="607"/>
      <c r="S23" s="607"/>
      <c r="T23" s="607"/>
      <c r="U23" s="607"/>
      <c r="V23" s="607"/>
      <c r="W23" s="607"/>
      <c r="X23" s="607"/>
      <c r="Y23" s="607"/>
      <c r="Z23" s="607"/>
      <c r="AA23" s="607"/>
      <c r="AB23" s="607"/>
      <c r="AC23" s="607"/>
      <c r="AD23" s="607"/>
      <c r="AE23" s="607"/>
      <c r="AF23" s="607"/>
      <c r="AG23" s="607"/>
      <c r="AH23" s="607"/>
      <c r="AI23" s="607"/>
      <c r="AJ23" s="607"/>
      <c r="AK23" s="607"/>
      <c r="AL23" s="607"/>
      <c r="AM23" s="607"/>
      <c r="AN23" s="607"/>
      <c r="AO23" s="607"/>
      <c r="AP23" s="607"/>
      <c r="AQ23" s="607"/>
      <c r="AR23" s="607"/>
      <c r="AS23" s="607"/>
      <c r="AT23" s="607"/>
      <c r="AU23" s="607"/>
      <c r="AV23" s="607"/>
      <c r="AW23" s="607"/>
    </row>
    <row r="24" spans="1:82" s="619" customFormat="1" ht="13.8" customHeight="1">
      <c r="A24" s="615"/>
      <c r="B24" s="616" t="s">
        <v>440</v>
      </c>
      <c r="C24" s="630" t="s">
        <v>552</v>
      </c>
      <c r="D24" s="631">
        <v>10000</v>
      </c>
    </row>
    <row r="25" spans="1:82" s="619" customFormat="1" ht="16.95" customHeight="1">
      <c r="A25" s="615"/>
      <c r="B25" s="616" t="s">
        <v>442</v>
      </c>
      <c r="C25" s="630" t="s">
        <v>441</v>
      </c>
      <c r="D25" s="620">
        <v>3600</v>
      </c>
      <c r="E25" s="607"/>
      <c r="F25" s="607"/>
      <c r="G25" s="607"/>
      <c r="H25" s="607"/>
      <c r="I25" s="607"/>
      <c r="J25" s="607"/>
      <c r="K25" s="607"/>
      <c r="L25" s="607"/>
      <c r="M25" s="607"/>
      <c r="N25" s="607"/>
      <c r="O25" s="607"/>
      <c r="P25" s="607"/>
      <c r="Q25" s="607"/>
      <c r="R25" s="607"/>
      <c r="S25" s="607"/>
      <c r="T25" s="607"/>
      <c r="U25" s="607"/>
      <c r="V25" s="607"/>
      <c r="W25" s="607"/>
      <c r="X25" s="607"/>
      <c r="Y25" s="607"/>
      <c r="Z25" s="607"/>
      <c r="AA25" s="607"/>
      <c r="AB25" s="607"/>
      <c r="AC25" s="607"/>
      <c r="AD25" s="607"/>
      <c r="AE25" s="607"/>
      <c r="AF25" s="607"/>
      <c r="AG25" s="607"/>
      <c r="AH25" s="607"/>
      <c r="AI25" s="607"/>
      <c r="AJ25" s="607"/>
      <c r="AK25" s="607"/>
      <c r="AL25" s="607"/>
      <c r="AM25" s="607"/>
      <c r="AN25" s="607"/>
      <c r="AO25" s="607"/>
      <c r="AP25" s="607"/>
      <c r="AQ25" s="607"/>
      <c r="AR25" s="607"/>
      <c r="AS25" s="607"/>
      <c r="AT25" s="607"/>
      <c r="AU25" s="607"/>
      <c r="AV25" s="607"/>
      <c r="AW25" s="607"/>
    </row>
    <row r="26" spans="1:82" s="646" customFormat="1" ht="16.95" customHeight="1">
      <c r="A26" s="642"/>
      <c r="B26" s="616" t="s">
        <v>553</v>
      </c>
      <c r="C26" s="649" t="s">
        <v>554</v>
      </c>
      <c r="D26" s="828">
        <f>7400*4</f>
        <v>29600</v>
      </c>
      <c r="E26" s="647"/>
      <c r="F26" s="647"/>
      <c r="G26" s="647"/>
      <c r="H26" s="647"/>
      <c r="I26" s="647"/>
      <c r="J26" s="647"/>
      <c r="K26" s="647"/>
      <c r="L26" s="647"/>
      <c r="M26" s="647"/>
      <c r="N26" s="647"/>
      <c r="O26" s="647"/>
      <c r="P26" s="647"/>
      <c r="Q26" s="647"/>
      <c r="R26" s="647"/>
      <c r="S26" s="647"/>
      <c r="T26" s="647"/>
      <c r="U26" s="647"/>
      <c r="V26" s="647"/>
      <c r="W26" s="647"/>
      <c r="X26" s="647"/>
      <c r="Y26" s="647"/>
      <c r="Z26" s="647"/>
      <c r="AA26" s="647"/>
      <c r="AB26" s="647"/>
      <c r="AC26" s="647"/>
      <c r="AD26" s="647"/>
      <c r="AE26" s="647"/>
      <c r="AF26" s="647"/>
      <c r="AG26" s="647"/>
      <c r="AH26" s="647"/>
      <c r="AI26" s="647"/>
      <c r="AJ26" s="647"/>
      <c r="AK26" s="647"/>
      <c r="AL26" s="647"/>
      <c r="AM26" s="647"/>
      <c r="AN26" s="647"/>
      <c r="AO26" s="647"/>
      <c r="AP26" s="647"/>
      <c r="AQ26" s="647"/>
      <c r="AR26" s="647"/>
      <c r="AS26" s="647"/>
      <c r="AT26" s="647"/>
      <c r="AU26" s="647"/>
      <c r="AV26" s="647"/>
      <c r="AW26" s="647"/>
      <c r="AX26" s="647"/>
      <c r="AY26" s="647"/>
      <c r="AZ26" s="647"/>
      <c r="BA26" s="647"/>
      <c r="BB26" s="647"/>
      <c r="BC26" s="647"/>
      <c r="BD26" s="647"/>
      <c r="BE26" s="647"/>
      <c r="BF26" s="647"/>
      <c r="BG26" s="647"/>
      <c r="BH26" s="647"/>
      <c r="BI26" s="647"/>
      <c r="BJ26" s="647"/>
      <c r="BK26" s="647"/>
      <c r="BL26" s="647"/>
      <c r="BM26" s="647"/>
      <c r="BN26" s="647"/>
      <c r="BO26" s="647"/>
      <c r="BP26" s="647"/>
      <c r="BQ26" s="647"/>
      <c r="BR26" s="647"/>
      <c r="BS26" s="647"/>
      <c r="BT26" s="647"/>
      <c r="BU26" s="647"/>
      <c r="BV26" s="647"/>
      <c r="BW26" s="647"/>
      <c r="BX26" s="647"/>
      <c r="BY26" s="647"/>
      <c r="BZ26" s="647"/>
      <c r="CA26" s="647"/>
      <c r="CB26" s="647"/>
      <c r="CC26" s="647"/>
      <c r="CD26" s="647"/>
    </row>
    <row r="27" spans="1:82" s="652" customFormat="1" ht="16.95" customHeight="1">
      <c r="A27" s="650"/>
      <c r="B27" s="616" t="s">
        <v>564</v>
      </c>
      <c r="C27" s="649" t="s">
        <v>555</v>
      </c>
      <c r="D27" s="651">
        <v>10000</v>
      </c>
    </row>
    <row r="28" spans="1:82" s="646" customFormat="1" ht="15" customHeight="1">
      <c r="A28" s="642"/>
      <c r="B28" s="616" t="s">
        <v>565</v>
      </c>
      <c r="C28" s="653" t="s">
        <v>447</v>
      </c>
      <c r="D28" s="654">
        <v>12000</v>
      </c>
      <c r="F28" s="647"/>
      <c r="G28" s="647"/>
      <c r="H28" s="647"/>
      <c r="I28" s="647"/>
      <c r="J28" s="647"/>
      <c r="K28" s="647"/>
      <c r="L28" s="647"/>
      <c r="M28" s="647"/>
      <c r="N28" s="647"/>
      <c r="O28" s="647"/>
      <c r="P28" s="647"/>
      <c r="Q28" s="647"/>
      <c r="R28" s="647"/>
      <c r="S28" s="647"/>
      <c r="T28" s="647"/>
      <c r="U28" s="647"/>
      <c r="V28" s="647"/>
      <c r="W28" s="647"/>
      <c r="X28" s="647"/>
      <c r="Y28" s="647"/>
      <c r="Z28" s="647"/>
      <c r="AA28" s="647"/>
      <c r="AB28" s="647"/>
      <c r="AC28" s="647"/>
      <c r="AD28" s="647"/>
      <c r="AE28" s="647"/>
      <c r="AF28" s="647"/>
      <c r="AG28" s="647"/>
      <c r="AH28" s="647"/>
      <c r="AI28" s="647"/>
      <c r="AJ28" s="647"/>
      <c r="AK28" s="647"/>
      <c r="AL28" s="647"/>
      <c r="AM28" s="647"/>
      <c r="AN28" s="647"/>
      <c r="AO28" s="647"/>
      <c r="AP28" s="647"/>
      <c r="AQ28" s="647"/>
      <c r="AR28" s="647"/>
      <c r="AS28" s="647"/>
      <c r="AT28" s="647"/>
      <c r="AU28" s="647"/>
      <c r="AV28" s="647"/>
      <c r="AW28" s="647"/>
      <c r="AX28" s="647"/>
      <c r="AY28" s="647"/>
      <c r="AZ28" s="647"/>
      <c r="BA28" s="647"/>
      <c r="BB28" s="647"/>
      <c r="BC28" s="647"/>
      <c r="BD28" s="647"/>
      <c r="BE28" s="647"/>
      <c r="BF28" s="647"/>
      <c r="BG28" s="647"/>
      <c r="BH28" s="647"/>
      <c r="BI28" s="647"/>
      <c r="BJ28" s="647"/>
      <c r="BK28" s="647"/>
      <c r="BL28" s="647"/>
      <c r="BM28" s="647"/>
      <c r="BN28" s="647"/>
      <c r="BO28" s="647"/>
      <c r="BP28" s="647"/>
      <c r="BQ28" s="647"/>
      <c r="BR28" s="647"/>
      <c r="BS28" s="647"/>
      <c r="BT28" s="647"/>
      <c r="BU28" s="647"/>
      <c r="BV28" s="647"/>
      <c r="BW28" s="647"/>
      <c r="BX28" s="647"/>
      <c r="BY28" s="647"/>
      <c r="BZ28" s="647"/>
      <c r="CA28" s="647"/>
      <c r="CB28" s="647"/>
      <c r="CC28" s="647"/>
      <c r="CD28" s="647"/>
    </row>
    <row r="29" spans="1:82" s="619" customFormat="1" ht="15" customHeight="1" thickBot="1">
      <c r="A29" s="615"/>
      <c r="B29" s="616" t="s">
        <v>566</v>
      </c>
      <c r="C29" s="632" t="s">
        <v>386</v>
      </c>
      <c r="D29" s="829">
        <v>10000</v>
      </c>
      <c r="E29" s="607"/>
      <c r="F29" s="607"/>
      <c r="G29" s="607"/>
      <c r="H29" s="607"/>
      <c r="I29" s="607"/>
      <c r="J29" s="607"/>
      <c r="K29" s="607"/>
      <c r="L29" s="607"/>
      <c r="M29" s="607"/>
      <c r="N29" s="607"/>
      <c r="O29" s="607"/>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07"/>
      <c r="AM29" s="607"/>
      <c r="AN29" s="607"/>
      <c r="AO29" s="607"/>
      <c r="AP29" s="607"/>
      <c r="AQ29" s="607"/>
      <c r="AR29" s="607"/>
      <c r="AS29" s="607"/>
      <c r="AT29" s="607"/>
      <c r="AU29" s="607"/>
      <c r="AV29" s="607"/>
      <c r="AW29" s="607"/>
    </row>
    <row r="30" spans="1:82" s="619" customFormat="1" ht="15" customHeight="1" thickBot="1">
      <c r="A30" s="615"/>
      <c r="B30" s="633"/>
      <c r="C30" s="634" t="s">
        <v>443</v>
      </c>
      <c r="D30" s="635">
        <f>SUM(D8:D29)</f>
        <v>264300</v>
      </c>
      <c r="E30" s="607"/>
      <c r="F30" s="607"/>
      <c r="G30" s="607"/>
      <c r="H30" s="607"/>
      <c r="I30" s="607"/>
      <c r="J30" s="607"/>
      <c r="K30" s="607"/>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07"/>
      <c r="AM30" s="607"/>
      <c r="AN30" s="607"/>
      <c r="AO30" s="607"/>
      <c r="AP30" s="607"/>
      <c r="AQ30" s="607"/>
      <c r="AR30" s="607"/>
      <c r="AS30" s="607"/>
      <c r="AT30" s="607"/>
      <c r="AU30" s="607"/>
      <c r="AV30" s="607"/>
      <c r="AW30" s="607"/>
    </row>
    <row r="31" spans="1:82" s="638" customFormat="1" ht="15" customHeight="1">
      <c r="A31" s="636"/>
      <c r="B31" s="604"/>
      <c r="C31" s="606"/>
      <c r="D31" s="606"/>
      <c r="E31" s="637"/>
      <c r="F31" s="637"/>
      <c r="G31" s="637"/>
      <c r="H31" s="637"/>
      <c r="I31" s="637"/>
      <c r="J31" s="637"/>
      <c r="K31" s="637"/>
      <c r="L31" s="637"/>
      <c r="M31" s="637"/>
      <c r="N31" s="637"/>
      <c r="O31" s="637"/>
      <c r="P31" s="637"/>
      <c r="Q31" s="637"/>
      <c r="R31" s="637"/>
      <c r="S31" s="637"/>
      <c r="T31" s="637"/>
      <c r="U31" s="637"/>
      <c r="V31" s="637"/>
      <c r="W31" s="637"/>
      <c r="X31" s="637"/>
      <c r="Y31" s="637"/>
      <c r="Z31" s="637"/>
      <c r="AA31" s="637"/>
      <c r="AB31" s="637"/>
      <c r="AC31" s="637"/>
      <c r="AD31" s="637"/>
      <c r="AE31" s="637"/>
      <c r="AF31" s="637"/>
      <c r="AG31" s="637"/>
      <c r="AH31" s="637"/>
      <c r="AI31" s="637"/>
      <c r="AJ31" s="637"/>
      <c r="AK31" s="637"/>
      <c r="AL31" s="637"/>
      <c r="AM31" s="637"/>
      <c r="AN31" s="637"/>
      <c r="AO31" s="637"/>
      <c r="AP31" s="637"/>
      <c r="AQ31" s="637"/>
      <c r="AR31" s="637"/>
      <c r="AS31" s="637"/>
      <c r="AT31" s="637"/>
      <c r="AU31" s="637"/>
      <c r="AV31" s="637"/>
      <c r="AW31" s="637"/>
    </row>
    <row r="32" spans="1:82" ht="17.100000000000001" customHeight="1">
      <c r="D32" s="639"/>
    </row>
    <row r="33" spans="4:4">
      <c r="D33" s="639"/>
    </row>
    <row r="34" spans="4:4">
      <c r="D34" s="639"/>
    </row>
  </sheetData>
  <mergeCells count="1">
    <mergeCell ref="D6:D7"/>
  </mergeCells>
  <pageMargins left="0.7" right="0.7" top="0.75" bottom="0.75" header="0.3" footer="0.3"/>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27B0A-C5DF-4318-AEE2-D01C85C6B59C}">
  <dimension ref="A2:CD23"/>
  <sheetViews>
    <sheetView zoomScaleNormal="100" workbookViewId="0">
      <selection activeCell="F44" sqref="F44"/>
    </sheetView>
  </sheetViews>
  <sheetFormatPr defaultRowHeight="13.2"/>
  <cols>
    <col min="1" max="1" width="1.5546875" style="604" customWidth="1"/>
    <col min="2" max="2" width="13.77734375" style="604" customWidth="1"/>
    <col min="3" max="3" width="52.44140625" style="606" customWidth="1"/>
    <col min="4" max="4" width="15.77734375" style="606" customWidth="1"/>
    <col min="5" max="5" width="2.44140625" style="606" customWidth="1"/>
    <col min="6" max="6" width="21.88671875" style="607" customWidth="1"/>
    <col min="7" max="82" width="8.88671875" style="607"/>
    <col min="83" max="238" width="8.88671875" style="606"/>
    <col min="239" max="239" width="1.5546875" style="606" customWidth="1"/>
    <col min="240" max="240" width="10" style="606" customWidth="1"/>
    <col min="241" max="241" width="40.5546875" style="606" customWidth="1"/>
    <col min="242" max="242" width="2.44140625" style="606" customWidth="1"/>
    <col min="243" max="243" width="12.5546875" style="606" customWidth="1"/>
    <col min="244" max="244" width="2.44140625" style="606" customWidth="1"/>
    <col min="245" max="254" width="0" style="606" hidden="1" customWidth="1"/>
    <col min="255" max="494" width="8.88671875" style="606"/>
    <col min="495" max="495" width="1.5546875" style="606" customWidth="1"/>
    <col min="496" max="496" width="10" style="606" customWidth="1"/>
    <col min="497" max="497" width="40.5546875" style="606" customWidth="1"/>
    <col min="498" max="498" width="2.44140625" style="606" customWidth="1"/>
    <col min="499" max="499" width="12.5546875" style="606" customWidth="1"/>
    <col min="500" max="500" width="2.44140625" style="606" customWidth="1"/>
    <col min="501" max="510" width="0" style="606" hidden="1" customWidth="1"/>
    <col min="511" max="750" width="8.88671875" style="606"/>
    <col min="751" max="751" width="1.5546875" style="606" customWidth="1"/>
    <col min="752" max="752" width="10" style="606" customWidth="1"/>
    <col min="753" max="753" width="40.5546875" style="606" customWidth="1"/>
    <col min="754" max="754" width="2.44140625" style="606" customWidth="1"/>
    <col min="755" max="755" width="12.5546875" style="606" customWidth="1"/>
    <col min="756" max="756" width="2.44140625" style="606" customWidth="1"/>
    <col min="757" max="766" width="0" style="606" hidden="1" customWidth="1"/>
    <col min="767" max="1006" width="8.88671875" style="606"/>
    <col min="1007" max="1007" width="1.5546875" style="606" customWidth="1"/>
    <col min="1008" max="1008" width="10" style="606" customWidth="1"/>
    <col min="1009" max="1009" width="40.5546875" style="606" customWidth="1"/>
    <col min="1010" max="1010" width="2.44140625" style="606" customWidth="1"/>
    <col min="1011" max="1011" width="12.5546875" style="606" customWidth="1"/>
    <col min="1012" max="1012" width="2.44140625" style="606" customWidth="1"/>
    <col min="1013" max="1022" width="0" style="606" hidden="1" customWidth="1"/>
    <col min="1023" max="1262" width="8.88671875" style="606"/>
    <col min="1263" max="1263" width="1.5546875" style="606" customWidth="1"/>
    <col min="1264" max="1264" width="10" style="606" customWidth="1"/>
    <col min="1265" max="1265" width="40.5546875" style="606" customWidth="1"/>
    <col min="1266" max="1266" width="2.44140625" style="606" customWidth="1"/>
    <col min="1267" max="1267" width="12.5546875" style="606" customWidth="1"/>
    <col min="1268" max="1268" width="2.44140625" style="606" customWidth="1"/>
    <col min="1269" max="1278" width="0" style="606" hidden="1" customWidth="1"/>
    <col min="1279" max="1518" width="8.88671875" style="606"/>
    <col min="1519" max="1519" width="1.5546875" style="606" customWidth="1"/>
    <col min="1520" max="1520" width="10" style="606" customWidth="1"/>
    <col min="1521" max="1521" width="40.5546875" style="606" customWidth="1"/>
    <col min="1522" max="1522" width="2.44140625" style="606" customWidth="1"/>
    <col min="1523" max="1523" width="12.5546875" style="606" customWidth="1"/>
    <col min="1524" max="1524" width="2.44140625" style="606" customWidth="1"/>
    <col min="1525" max="1534" width="0" style="606" hidden="1" customWidth="1"/>
    <col min="1535" max="1774" width="8.88671875" style="606"/>
    <col min="1775" max="1775" width="1.5546875" style="606" customWidth="1"/>
    <col min="1776" max="1776" width="10" style="606" customWidth="1"/>
    <col min="1777" max="1777" width="40.5546875" style="606" customWidth="1"/>
    <col min="1778" max="1778" width="2.44140625" style="606" customWidth="1"/>
    <col min="1779" max="1779" width="12.5546875" style="606" customWidth="1"/>
    <col min="1780" max="1780" width="2.44140625" style="606" customWidth="1"/>
    <col min="1781" max="1790" width="0" style="606" hidden="1" customWidth="1"/>
    <col min="1791" max="2030" width="8.88671875" style="606"/>
    <col min="2031" max="2031" width="1.5546875" style="606" customWidth="1"/>
    <col min="2032" max="2032" width="10" style="606" customWidth="1"/>
    <col min="2033" max="2033" width="40.5546875" style="606" customWidth="1"/>
    <col min="2034" max="2034" width="2.44140625" style="606" customWidth="1"/>
    <col min="2035" max="2035" width="12.5546875" style="606" customWidth="1"/>
    <col min="2036" max="2036" width="2.44140625" style="606" customWidth="1"/>
    <col min="2037" max="2046" width="0" style="606" hidden="1" customWidth="1"/>
    <col min="2047" max="2286" width="8.88671875" style="606"/>
    <col min="2287" max="2287" width="1.5546875" style="606" customWidth="1"/>
    <col min="2288" max="2288" width="10" style="606" customWidth="1"/>
    <col min="2289" max="2289" width="40.5546875" style="606" customWidth="1"/>
    <col min="2290" max="2290" width="2.44140625" style="606" customWidth="1"/>
    <col min="2291" max="2291" width="12.5546875" style="606" customWidth="1"/>
    <col min="2292" max="2292" width="2.44140625" style="606" customWidth="1"/>
    <col min="2293" max="2302" width="0" style="606" hidden="1" customWidth="1"/>
    <col min="2303" max="2542" width="8.88671875" style="606"/>
    <col min="2543" max="2543" width="1.5546875" style="606" customWidth="1"/>
    <col min="2544" max="2544" width="10" style="606" customWidth="1"/>
    <col min="2545" max="2545" width="40.5546875" style="606" customWidth="1"/>
    <col min="2546" max="2546" width="2.44140625" style="606" customWidth="1"/>
    <col min="2547" max="2547" width="12.5546875" style="606" customWidth="1"/>
    <col min="2548" max="2548" width="2.44140625" style="606" customWidth="1"/>
    <col min="2549" max="2558" width="0" style="606" hidden="1" customWidth="1"/>
    <col min="2559" max="2798" width="8.88671875" style="606"/>
    <col min="2799" max="2799" width="1.5546875" style="606" customWidth="1"/>
    <col min="2800" max="2800" width="10" style="606" customWidth="1"/>
    <col min="2801" max="2801" width="40.5546875" style="606" customWidth="1"/>
    <col min="2802" max="2802" width="2.44140625" style="606" customWidth="1"/>
    <col min="2803" max="2803" width="12.5546875" style="606" customWidth="1"/>
    <col min="2804" max="2804" width="2.44140625" style="606" customWidth="1"/>
    <col min="2805" max="2814" width="0" style="606" hidden="1" customWidth="1"/>
    <col min="2815" max="3054" width="8.88671875" style="606"/>
    <col min="3055" max="3055" width="1.5546875" style="606" customWidth="1"/>
    <col min="3056" max="3056" width="10" style="606" customWidth="1"/>
    <col min="3057" max="3057" width="40.5546875" style="606" customWidth="1"/>
    <col min="3058" max="3058" width="2.44140625" style="606" customWidth="1"/>
    <col min="3059" max="3059" width="12.5546875" style="606" customWidth="1"/>
    <col min="3060" max="3060" width="2.44140625" style="606" customWidth="1"/>
    <col min="3061" max="3070" width="0" style="606" hidden="1" customWidth="1"/>
    <col min="3071" max="3310" width="8.88671875" style="606"/>
    <col min="3311" max="3311" width="1.5546875" style="606" customWidth="1"/>
    <col min="3312" max="3312" width="10" style="606" customWidth="1"/>
    <col min="3313" max="3313" width="40.5546875" style="606" customWidth="1"/>
    <col min="3314" max="3314" width="2.44140625" style="606" customWidth="1"/>
    <col min="3315" max="3315" width="12.5546875" style="606" customWidth="1"/>
    <col min="3316" max="3316" width="2.44140625" style="606" customWidth="1"/>
    <col min="3317" max="3326" width="0" style="606" hidden="1" customWidth="1"/>
    <col min="3327" max="3566" width="8.88671875" style="606"/>
    <col min="3567" max="3567" width="1.5546875" style="606" customWidth="1"/>
    <col min="3568" max="3568" width="10" style="606" customWidth="1"/>
    <col min="3569" max="3569" width="40.5546875" style="606" customWidth="1"/>
    <col min="3570" max="3570" width="2.44140625" style="606" customWidth="1"/>
    <col min="3571" max="3571" width="12.5546875" style="606" customWidth="1"/>
    <col min="3572" max="3572" width="2.44140625" style="606" customWidth="1"/>
    <col min="3573" max="3582" width="0" style="606" hidden="1" customWidth="1"/>
    <col min="3583" max="3822" width="8.88671875" style="606"/>
    <col min="3823" max="3823" width="1.5546875" style="606" customWidth="1"/>
    <col min="3824" max="3824" width="10" style="606" customWidth="1"/>
    <col min="3825" max="3825" width="40.5546875" style="606" customWidth="1"/>
    <col min="3826" max="3826" width="2.44140625" style="606" customWidth="1"/>
    <col min="3827" max="3827" width="12.5546875" style="606" customWidth="1"/>
    <col min="3828" max="3828" width="2.44140625" style="606" customWidth="1"/>
    <col min="3829" max="3838" width="0" style="606" hidden="1" customWidth="1"/>
    <col min="3839" max="4078" width="8.88671875" style="606"/>
    <col min="4079" max="4079" width="1.5546875" style="606" customWidth="1"/>
    <col min="4080" max="4080" width="10" style="606" customWidth="1"/>
    <col min="4081" max="4081" width="40.5546875" style="606" customWidth="1"/>
    <col min="4082" max="4082" width="2.44140625" style="606" customWidth="1"/>
    <col min="4083" max="4083" width="12.5546875" style="606" customWidth="1"/>
    <col min="4084" max="4084" width="2.44140625" style="606" customWidth="1"/>
    <col min="4085" max="4094" width="0" style="606" hidden="1" customWidth="1"/>
    <col min="4095" max="4334" width="8.88671875" style="606"/>
    <col min="4335" max="4335" width="1.5546875" style="606" customWidth="1"/>
    <col min="4336" max="4336" width="10" style="606" customWidth="1"/>
    <col min="4337" max="4337" width="40.5546875" style="606" customWidth="1"/>
    <col min="4338" max="4338" width="2.44140625" style="606" customWidth="1"/>
    <col min="4339" max="4339" width="12.5546875" style="606" customWidth="1"/>
    <col min="4340" max="4340" width="2.44140625" style="606" customWidth="1"/>
    <col min="4341" max="4350" width="0" style="606" hidden="1" customWidth="1"/>
    <col min="4351" max="4590" width="8.88671875" style="606"/>
    <col min="4591" max="4591" width="1.5546875" style="606" customWidth="1"/>
    <col min="4592" max="4592" width="10" style="606" customWidth="1"/>
    <col min="4593" max="4593" width="40.5546875" style="606" customWidth="1"/>
    <col min="4594" max="4594" width="2.44140625" style="606" customWidth="1"/>
    <col min="4595" max="4595" width="12.5546875" style="606" customWidth="1"/>
    <col min="4596" max="4596" width="2.44140625" style="606" customWidth="1"/>
    <col min="4597" max="4606" width="0" style="606" hidden="1" customWidth="1"/>
    <col min="4607" max="4846" width="8.88671875" style="606"/>
    <col min="4847" max="4847" width="1.5546875" style="606" customWidth="1"/>
    <col min="4848" max="4848" width="10" style="606" customWidth="1"/>
    <col min="4849" max="4849" width="40.5546875" style="606" customWidth="1"/>
    <col min="4850" max="4850" width="2.44140625" style="606" customWidth="1"/>
    <col min="4851" max="4851" width="12.5546875" style="606" customWidth="1"/>
    <col min="4852" max="4852" width="2.44140625" style="606" customWidth="1"/>
    <col min="4853" max="4862" width="0" style="606" hidden="1" customWidth="1"/>
    <col min="4863" max="5102" width="8.88671875" style="606"/>
    <col min="5103" max="5103" width="1.5546875" style="606" customWidth="1"/>
    <col min="5104" max="5104" width="10" style="606" customWidth="1"/>
    <col min="5105" max="5105" width="40.5546875" style="606" customWidth="1"/>
    <col min="5106" max="5106" width="2.44140625" style="606" customWidth="1"/>
    <col min="5107" max="5107" width="12.5546875" style="606" customWidth="1"/>
    <col min="5108" max="5108" width="2.44140625" style="606" customWidth="1"/>
    <col min="5109" max="5118" width="0" style="606" hidden="1" customWidth="1"/>
    <col min="5119" max="5358" width="8.88671875" style="606"/>
    <col min="5359" max="5359" width="1.5546875" style="606" customWidth="1"/>
    <col min="5360" max="5360" width="10" style="606" customWidth="1"/>
    <col min="5361" max="5361" width="40.5546875" style="606" customWidth="1"/>
    <col min="5362" max="5362" width="2.44140625" style="606" customWidth="1"/>
    <col min="5363" max="5363" width="12.5546875" style="606" customWidth="1"/>
    <col min="5364" max="5364" width="2.44140625" style="606" customWidth="1"/>
    <col min="5365" max="5374" width="0" style="606" hidden="1" customWidth="1"/>
    <col min="5375" max="5614" width="8.88671875" style="606"/>
    <col min="5615" max="5615" width="1.5546875" style="606" customWidth="1"/>
    <col min="5616" max="5616" width="10" style="606" customWidth="1"/>
    <col min="5617" max="5617" width="40.5546875" style="606" customWidth="1"/>
    <col min="5618" max="5618" width="2.44140625" style="606" customWidth="1"/>
    <col min="5619" max="5619" width="12.5546875" style="606" customWidth="1"/>
    <col min="5620" max="5620" width="2.44140625" style="606" customWidth="1"/>
    <col min="5621" max="5630" width="0" style="606" hidden="1" customWidth="1"/>
    <col min="5631" max="5870" width="8.88671875" style="606"/>
    <col min="5871" max="5871" width="1.5546875" style="606" customWidth="1"/>
    <col min="5872" max="5872" width="10" style="606" customWidth="1"/>
    <col min="5873" max="5873" width="40.5546875" style="606" customWidth="1"/>
    <col min="5874" max="5874" width="2.44140625" style="606" customWidth="1"/>
    <col min="5875" max="5875" width="12.5546875" style="606" customWidth="1"/>
    <col min="5876" max="5876" width="2.44140625" style="606" customWidth="1"/>
    <col min="5877" max="5886" width="0" style="606" hidden="1" customWidth="1"/>
    <col min="5887" max="6126" width="8.88671875" style="606"/>
    <col min="6127" max="6127" width="1.5546875" style="606" customWidth="1"/>
    <col min="6128" max="6128" width="10" style="606" customWidth="1"/>
    <col min="6129" max="6129" width="40.5546875" style="606" customWidth="1"/>
    <col min="6130" max="6130" width="2.44140625" style="606" customWidth="1"/>
    <col min="6131" max="6131" width="12.5546875" style="606" customWidth="1"/>
    <col min="6132" max="6132" width="2.44140625" style="606" customWidth="1"/>
    <col min="6133" max="6142" width="0" style="606" hidden="1" customWidth="1"/>
    <col min="6143" max="6382" width="8.88671875" style="606"/>
    <col min="6383" max="6383" width="1.5546875" style="606" customWidth="1"/>
    <col min="6384" max="6384" width="10" style="606" customWidth="1"/>
    <col min="6385" max="6385" width="40.5546875" style="606" customWidth="1"/>
    <col min="6386" max="6386" width="2.44140625" style="606" customWidth="1"/>
    <col min="6387" max="6387" width="12.5546875" style="606" customWidth="1"/>
    <col min="6388" max="6388" width="2.44140625" style="606" customWidth="1"/>
    <col min="6389" max="6398" width="0" style="606" hidden="1" customWidth="1"/>
    <col min="6399" max="6638" width="8.88671875" style="606"/>
    <col min="6639" max="6639" width="1.5546875" style="606" customWidth="1"/>
    <col min="6640" max="6640" width="10" style="606" customWidth="1"/>
    <col min="6641" max="6641" width="40.5546875" style="606" customWidth="1"/>
    <col min="6642" max="6642" width="2.44140625" style="606" customWidth="1"/>
    <col min="6643" max="6643" width="12.5546875" style="606" customWidth="1"/>
    <col min="6644" max="6644" width="2.44140625" style="606" customWidth="1"/>
    <col min="6645" max="6654" width="0" style="606" hidden="1" customWidth="1"/>
    <col min="6655" max="6894" width="8.88671875" style="606"/>
    <col min="6895" max="6895" width="1.5546875" style="606" customWidth="1"/>
    <col min="6896" max="6896" width="10" style="606" customWidth="1"/>
    <col min="6897" max="6897" width="40.5546875" style="606" customWidth="1"/>
    <col min="6898" max="6898" width="2.44140625" style="606" customWidth="1"/>
    <col min="6899" max="6899" width="12.5546875" style="606" customWidth="1"/>
    <col min="6900" max="6900" width="2.44140625" style="606" customWidth="1"/>
    <col min="6901" max="6910" width="0" style="606" hidden="1" customWidth="1"/>
    <col min="6911" max="7150" width="8.88671875" style="606"/>
    <col min="7151" max="7151" width="1.5546875" style="606" customWidth="1"/>
    <col min="7152" max="7152" width="10" style="606" customWidth="1"/>
    <col min="7153" max="7153" width="40.5546875" style="606" customWidth="1"/>
    <col min="7154" max="7154" width="2.44140625" style="606" customWidth="1"/>
    <col min="7155" max="7155" width="12.5546875" style="606" customWidth="1"/>
    <col min="7156" max="7156" width="2.44140625" style="606" customWidth="1"/>
    <col min="7157" max="7166" width="0" style="606" hidden="1" customWidth="1"/>
    <col min="7167" max="7406" width="8.88671875" style="606"/>
    <col min="7407" max="7407" width="1.5546875" style="606" customWidth="1"/>
    <col min="7408" max="7408" width="10" style="606" customWidth="1"/>
    <col min="7409" max="7409" width="40.5546875" style="606" customWidth="1"/>
    <col min="7410" max="7410" width="2.44140625" style="606" customWidth="1"/>
    <col min="7411" max="7411" width="12.5546875" style="606" customWidth="1"/>
    <col min="7412" max="7412" width="2.44140625" style="606" customWidth="1"/>
    <col min="7413" max="7422" width="0" style="606" hidden="1" customWidth="1"/>
    <col min="7423" max="7662" width="8.88671875" style="606"/>
    <col min="7663" max="7663" width="1.5546875" style="606" customWidth="1"/>
    <col min="7664" max="7664" width="10" style="606" customWidth="1"/>
    <col min="7665" max="7665" width="40.5546875" style="606" customWidth="1"/>
    <col min="7666" max="7666" width="2.44140625" style="606" customWidth="1"/>
    <col min="7667" max="7667" width="12.5546875" style="606" customWidth="1"/>
    <col min="7668" max="7668" width="2.44140625" style="606" customWidth="1"/>
    <col min="7669" max="7678" width="0" style="606" hidden="1" customWidth="1"/>
    <col min="7679" max="7918" width="8.88671875" style="606"/>
    <col min="7919" max="7919" width="1.5546875" style="606" customWidth="1"/>
    <col min="7920" max="7920" width="10" style="606" customWidth="1"/>
    <col min="7921" max="7921" width="40.5546875" style="606" customWidth="1"/>
    <col min="7922" max="7922" width="2.44140625" style="606" customWidth="1"/>
    <col min="7923" max="7923" width="12.5546875" style="606" customWidth="1"/>
    <col min="7924" max="7924" width="2.44140625" style="606" customWidth="1"/>
    <col min="7925" max="7934" width="0" style="606" hidden="1" customWidth="1"/>
    <col min="7935" max="8174" width="8.88671875" style="606"/>
    <col min="8175" max="8175" width="1.5546875" style="606" customWidth="1"/>
    <col min="8176" max="8176" width="10" style="606" customWidth="1"/>
    <col min="8177" max="8177" width="40.5546875" style="606" customWidth="1"/>
    <col min="8178" max="8178" width="2.44140625" style="606" customWidth="1"/>
    <col min="8179" max="8179" width="12.5546875" style="606" customWidth="1"/>
    <col min="8180" max="8180" width="2.44140625" style="606" customWidth="1"/>
    <col min="8181" max="8190" width="0" style="606" hidden="1" customWidth="1"/>
    <col min="8191" max="8430" width="8.88671875" style="606"/>
    <col min="8431" max="8431" width="1.5546875" style="606" customWidth="1"/>
    <col min="8432" max="8432" width="10" style="606" customWidth="1"/>
    <col min="8433" max="8433" width="40.5546875" style="606" customWidth="1"/>
    <col min="8434" max="8434" width="2.44140625" style="606" customWidth="1"/>
    <col min="8435" max="8435" width="12.5546875" style="606" customWidth="1"/>
    <col min="8436" max="8436" width="2.44140625" style="606" customWidth="1"/>
    <col min="8437" max="8446" width="0" style="606" hidden="1" customWidth="1"/>
    <col min="8447" max="8686" width="8.88671875" style="606"/>
    <col min="8687" max="8687" width="1.5546875" style="606" customWidth="1"/>
    <col min="8688" max="8688" width="10" style="606" customWidth="1"/>
    <col min="8689" max="8689" width="40.5546875" style="606" customWidth="1"/>
    <col min="8690" max="8690" width="2.44140625" style="606" customWidth="1"/>
    <col min="8691" max="8691" width="12.5546875" style="606" customWidth="1"/>
    <col min="8692" max="8692" width="2.44140625" style="606" customWidth="1"/>
    <col min="8693" max="8702" width="0" style="606" hidden="1" customWidth="1"/>
    <col min="8703" max="8942" width="8.88671875" style="606"/>
    <col min="8943" max="8943" width="1.5546875" style="606" customWidth="1"/>
    <col min="8944" max="8944" width="10" style="606" customWidth="1"/>
    <col min="8945" max="8945" width="40.5546875" style="606" customWidth="1"/>
    <col min="8946" max="8946" width="2.44140625" style="606" customWidth="1"/>
    <col min="8947" max="8947" width="12.5546875" style="606" customWidth="1"/>
    <col min="8948" max="8948" width="2.44140625" style="606" customWidth="1"/>
    <col min="8949" max="8958" width="0" style="606" hidden="1" customWidth="1"/>
    <col min="8959" max="9198" width="8.88671875" style="606"/>
    <col min="9199" max="9199" width="1.5546875" style="606" customWidth="1"/>
    <col min="9200" max="9200" width="10" style="606" customWidth="1"/>
    <col min="9201" max="9201" width="40.5546875" style="606" customWidth="1"/>
    <col min="9202" max="9202" width="2.44140625" style="606" customWidth="1"/>
    <col min="9203" max="9203" width="12.5546875" style="606" customWidth="1"/>
    <col min="9204" max="9204" width="2.44140625" style="606" customWidth="1"/>
    <col min="9205" max="9214" width="0" style="606" hidden="1" customWidth="1"/>
    <col min="9215" max="9454" width="8.88671875" style="606"/>
    <col min="9455" max="9455" width="1.5546875" style="606" customWidth="1"/>
    <col min="9456" max="9456" width="10" style="606" customWidth="1"/>
    <col min="9457" max="9457" width="40.5546875" style="606" customWidth="1"/>
    <col min="9458" max="9458" width="2.44140625" style="606" customWidth="1"/>
    <col min="9459" max="9459" width="12.5546875" style="606" customWidth="1"/>
    <col min="9460" max="9460" width="2.44140625" style="606" customWidth="1"/>
    <col min="9461" max="9470" width="0" style="606" hidden="1" customWidth="1"/>
    <col min="9471" max="9710" width="8.88671875" style="606"/>
    <col min="9711" max="9711" width="1.5546875" style="606" customWidth="1"/>
    <col min="9712" max="9712" width="10" style="606" customWidth="1"/>
    <col min="9713" max="9713" width="40.5546875" style="606" customWidth="1"/>
    <col min="9714" max="9714" width="2.44140625" style="606" customWidth="1"/>
    <col min="9715" max="9715" width="12.5546875" style="606" customWidth="1"/>
    <col min="9716" max="9716" width="2.44140625" style="606" customWidth="1"/>
    <col min="9717" max="9726" width="0" style="606" hidden="1" customWidth="1"/>
    <col min="9727" max="9966" width="8.88671875" style="606"/>
    <col min="9967" max="9967" width="1.5546875" style="606" customWidth="1"/>
    <col min="9968" max="9968" width="10" style="606" customWidth="1"/>
    <col min="9969" max="9969" width="40.5546875" style="606" customWidth="1"/>
    <col min="9970" max="9970" width="2.44140625" style="606" customWidth="1"/>
    <col min="9971" max="9971" width="12.5546875" style="606" customWidth="1"/>
    <col min="9972" max="9972" width="2.44140625" style="606" customWidth="1"/>
    <col min="9973" max="9982" width="0" style="606" hidden="1" customWidth="1"/>
    <col min="9983" max="10222" width="8.88671875" style="606"/>
    <col min="10223" max="10223" width="1.5546875" style="606" customWidth="1"/>
    <col min="10224" max="10224" width="10" style="606" customWidth="1"/>
    <col min="10225" max="10225" width="40.5546875" style="606" customWidth="1"/>
    <col min="10226" max="10226" width="2.44140625" style="606" customWidth="1"/>
    <col min="10227" max="10227" width="12.5546875" style="606" customWidth="1"/>
    <col min="10228" max="10228" width="2.44140625" style="606" customWidth="1"/>
    <col min="10229" max="10238" width="0" style="606" hidden="1" customWidth="1"/>
    <col min="10239" max="10478" width="8.88671875" style="606"/>
    <col min="10479" max="10479" width="1.5546875" style="606" customWidth="1"/>
    <col min="10480" max="10480" width="10" style="606" customWidth="1"/>
    <col min="10481" max="10481" width="40.5546875" style="606" customWidth="1"/>
    <col min="10482" max="10482" width="2.44140625" style="606" customWidth="1"/>
    <col min="10483" max="10483" width="12.5546875" style="606" customWidth="1"/>
    <col min="10484" max="10484" width="2.44140625" style="606" customWidth="1"/>
    <col min="10485" max="10494" width="0" style="606" hidden="1" customWidth="1"/>
    <col min="10495" max="10734" width="8.88671875" style="606"/>
    <col min="10735" max="10735" width="1.5546875" style="606" customWidth="1"/>
    <col min="10736" max="10736" width="10" style="606" customWidth="1"/>
    <col min="10737" max="10737" width="40.5546875" style="606" customWidth="1"/>
    <col min="10738" max="10738" width="2.44140625" style="606" customWidth="1"/>
    <col min="10739" max="10739" width="12.5546875" style="606" customWidth="1"/>
    <col min="10740" max="10740" width="2.44140625" style="606" customWidth="1"/>
    <col min="10741" max="10750" width="0" style="606" hidden="1" customWidth="1"/>
    <col min="10751" max="10990" width="8.88671875" style="606"/>
    <col min="10991" max="10991" width="1.5546875" style="606" customWidth="1"/>
    <col min="10992" max="10992" width="10" style="606" customWidth="1"/>
    <col min="10993" max="10993" width="40.5546875" style="606" customWidth="1"/>
    <col min="10994" max="10994" width="2.44140625" style="606" customWidth="1"/>
    <col min="10995" max="10995" width="12.5546875" style="606" customWidth="1"/>
    <col min="10996" max="10996" width="2.44140625" style="606" customWidth="1"/>
    <col min="10997" max="11006" width="0" style="606" hidden="1" customWidth="1"/>
    <col min="11007" max="11246" width="8.88671875" style="606"/>
    <col min="11247" max="11247" width="1.5546875" style="606" customWidth="1"/>
    <col min="11248" max="11248" width="10" style="606" customWidth="1"/>
    <col min="11249" max="11249" width="40.5546875" style="606" customWidth="1"/>
    <col min="11250" max="11250" width="2.44140625" style="606" customWidth="1"/>
    <col min="11251" max="11251" width="12.5546875" style="606" customWidth="1"/>
    <col min="11252" max="11252" width="2.44140625" style="606" customWidth="1"/>
    <col min="11253" max="11262" width="0" style="606" hidden="1" customWidth="1"/>
    <col min="11263" max="11502" width="8.88671875" style="606"/>
    <col min="11503" max="11503" width="1.5546875" style="606" customWidth="1"/>
    <col min="11504" max="11504" width="10" style="606" customWidth="1"/>
    <col min="11505" max="11505" width="40.5546875" style="606" customWidth="1"/>
    <col min="11506" max="11506" width="2.44140625" style="606" customWidth="1"/>
    <col min="11507" max="11507" width="12.5546875" style="606" customWidth="1"/>
    <col min="11508" max="11508" width="2.44140625" style="606" customWidth="1"/>
    <col min="11509" max="11518" width="0" style="606" hidden="1" customWidth="1"/>
    <col min="11519" max="11758" width="8.88671875" style="606"/>
    <col min="11759" max="11759" width="1.5546875" style="606" customWidth="1"/>
    <col min="11760" max="11760" width="10" style="606" customWidth="1"/>
    <col min="11761" max="11761" width="40.5546875" style="606" customWidth="1"/>
    <col min="11762" max="11762" width="2.44140625" style="606" customWidth="1"/>
    <col min="11763" max="11763" width="12.5546875" style="606" customWidth="1"/>
    <col min="11764" max="11764" width="2.44140625" style="606" customWidth="1"/>
    <col min="11765" max="11774" width="0" style="606" hidden="1" customWidth="1"/>
    <col min="11775" max="12014" width="8.88671875" style="606"/>
    <col min="12015" max="12015" width="1.5546875" style="606" customWidth="1"/>
    <col min="12016" max="12016" width="10" style="606" customWidth="1"/>
    <col min="12017" max="12017" width="40.5546875" style="606" customWidth="1"/>
    <col min="12018" max="12018" width="2.44140625" style="606" customWidth="1"/>
    <col min="12019" max="12019" width="12.5546875" style="606" customWidth="1"/>
    <col min="12020" max="12020" width="2.44140625" style="606" customWidth="1"/>
    <col min="12021" max="12030" width="0" style="606" hidden="1" customWidth="1"/>
    <col min="12031" max="12270" width="8.88671875" style="606"/>
    <col min="12271" max="12271" width="1.5546875" style="606" customWidth="1"/>
    <col min="12272" max="12272" width="10" style="606" customWidth="1"/>
    <col min="12273" max="12273" width="40.5546875" style="606" customWidth="1"/>
    <col min="12274" max="12274" width="2.44140625" style="606" customWidth="1"/>
    <col min="12275" max="12275" width="12.5546875" style="606" customWidth="1"/>
    <col min="12276" max="12276" width="2.44140625" style="606" customWidth="1"/>
    <col min="12277" max="12286" width="0" style="606" hidden="1" customWidth="1"/>
    <col min="12287" max="12526" width="8.88671875" style="606"/>
    <col min="12527" max="12527" width="1.5546875" style="606" customWidth="1"/>
    <col min="12528" max="12528" width="10" style="606" customWidth="1"/>
    <col min="12529" max="12529" width="40.5546875" style="606" customWidth="1"/>
    <col min="12530" max="12530" width="2.44140625" style="606" customWidth="1"/>
    <col min="12531" max="12531" width="12.5546875" style="606" customWidth="1"/>
    <col min="12532" max="12532" width="2.44140625" style="606" customWidth="1"/>
    <col min="12533" max="12542" width="0" style="606" hidden="1" customWidth="1"/>
    <col min="12543" max="12782" width="8.88671875" style="606"/>
    <col min="12783" max="12783" width="1.5546875" style="606" customWidth="1"/>
    <col min="12784" max="12784" width="10" style="606" customWidth="1"/>
    <col min="12785" max="12785" width="40.5546875" style="606" customWidth="1"/>
    <col min="12786" max="12786" width="2.44140625" style="606" customWidth="1"/>
    <col min="12787" max="12787" width="12.5546875" style="606" customWidth="1"/>
    <col min="12788" max="12788" width="2.44140625" style="606" customWidth="1"/>
    <col min="12789" max="12798" width="0" style="606" hidden="1" customWidth="1"/>
    <col min="12799" max="13038" width="8.88671875" style="606"/>
    <col min="13039" max="13039" width="1.5546875" style="606" customWidth="1"/>
    <col min="13040" max="13040" width="10" style="606" customWidth="1"/>
    <col min="13041" max="13041" width="40.5546875" style="606" customWidth="1"/>
    <col min="13042" max="13042" width="2.44140625" style="606" customWidth="1"/>
    <col min="13043" max="13043" width="12.5546875" style="606" customWidth="1"/>
    <col min="13044" max="13044" width="2.44140625" style="606" customWidth="1"/>
    <col min="13045" max="13054" width="0" style="606" hidden="1" customWidth="1"/>
    <col min="13055" max="13294" width="8.88671875" style="606"/>
    <col min="13295" max="13295" width="1.5546875" style="606" customWidth="1"/>
    <col min="13296" max="13296" width="10" style="606" customWidth="1"/>
    <col min="13297" max="13297" width="40.5546875" style="606" customWidth="1"/>
    <col min="13298" max="13298" width="2.44140625" style="606" customWidth="1"/>
    <col min="13299" max="13299" width="12.5546875" style="606" customWidth="1"/>
    <col min="13300" max="13300" width="2.44140625" style="606" customWidth="1"/>
    <col min="13301" max="13310" width="0" style="606" hidden="1" customWidth="1"/>
    <col min="13311" max="13550" width="8.88671875" style="606"/>
    <col min="13551" max="13551" width="1.5546875" style="606" customWidth="1"/>
    <col min="13552" max="13552" width="10" style="606" customWidth="1"/>
    <col min="13553" max="13553" width="40.5546875" style="606" customWidth="1"/>
    <col min="13554" max="13554" width="2.44140625" style="606" customWidth="1"/>
    <col min="13555" max="13555" width="12.5546875" style="606" customWidth="1"/>
    <col min="13556" max="13556" width="2.44140625" style="606" customWidth="1"/>
    <col min="13557" max="13566" width="0" style="606" hidden="1" customWidth="1"/>
    <col min="13567" max="13806" width="8.88671875" style="606"/>
    <col min="13807" max="13807" width="1.5546875" style="606" customWidth="1"/>
    <col min="13808" max="13808" width="10" style="606" customWidth="1"/>
    <col min="13809" max="13809" width="40.5546875" style="606" customWidth="1"/>
    <col min="13810" max="13810" width="2.44140625" style="606" customWidth="1"/>
    <col min="13811" max="13811" width="12.5546875" style="606" customWidth="1"/>
    <col min="13812" max="13812" width="2.44140625" style="606" customWidth="1"/>
    <col min="13813" max="13822" width="0" style="606" hidden="1" customWidth="1"/>
    <col min="13823" max="14062" width="8.88671875" style="606"/>
    <col min="14063" max="14063" width="1.5546875" style="606" customWidth="1"/>
    <col min="14064" max="14064" width="10" style="606" customWidth="1"/>
    <col min="14065" max="14065" width="40.5546875" style="606" customWidth="1"/>
    <col min="14066" max="14066" width="2.44140625" style="606" customWidth="1"/>
    <col min="14067" max="14067" width="12.5546875" style="606" customWidth="1"/>
    <col min="14068" max="14068" width="2.44140625" style="606" customWidth="1"/>
    <col min="14069" max="14078" width="0" style="606" hidden="1" customWidth="1"/>
    <col min="14079" max="14318" width="8.88671875" style="606"/>
    <col min="14319" max="14319" width="1.5546875" style="606" customWidth="1"/>
    <col min="14320" max="14320" width="10" style="606" customWidth="1"/>
    <col min="14321" max="14321" width="40.5546875" style="606" customWidth="1"/>
    <col min="14322" max="14322" width="2.44140625" style="606" customWidth="1"/>
    <col min="14323" max="14323" width="12.5546875" style="606" customWidth="1"/>
    <col min="14324" max="14324" width="2.44140625" style="606" customWidth="1"/>
    <col min="14325" max="14334" width="0" style="606" hidden="1" customWidth="1"/>
    <col min="14335" max="14574" width="8.88671875" style="606"/>
    <col min="14575" max="14575" width="1.5546875" style="606" customWidth="1"/>
    <col min="14576" max="14576" width="10" style="606" customWidth="1"/>
    <col min="14577" max="14577" width="40.5546875" style="606" customWidth="1"/>
    <col min="14578" max="14578" width="2.44140625" style="606" customWidth="1"/>
    <col min="14579" max="14579" width="12.5546875" style="606" customWidth="1"/>
    <col min="14580" max="14580" width="2.44140625" style="606" customWidth="1"/>
    <col min="14581" max="14590" width="0" style="606" hidden="1" customWidth="1"/>
    <col min="14591" max="14830" width="8.88671875" style="606"/>
    <col min="14831" max="14831" width="1.5546875" style="606" customWidth="1"/>
    <col min="14832" max="14832" width="10" style="606" customWidth="1"/>
    <col min="14833" max="14833" width="40.5546875" style="606" customWidth="1"/>
    <col min="14834" max="14834" width="2.44140625" style="606" customWidth="1"/>
    <col min="14835" max="14835" width="12.5546875" style="606" customWidth="1"/>
    <col min="14836" max="14836" width="2.44140625" style="606" customWidth="1"/>
    <col min="14837" max="14846" width="0" style="606" hidden="1" customWidth="1"/>
    <col min="14847" max="15086" width="8.88671875" style="606"/>
    <col min="15087" max="15087" width="1.5546875" style="606" customWidth="1"/>
    <col min="15088" max="15088" width="10" style="606" customWidth="1"/>
    <col min="15089" max="15089" width="40.5546875" style="606" customWidth="1"/>
    <col min="15090" max="15090" width="2.44140625" style="606" customWidth="1"/>
    <col min="15091" max="15091" width="12.5546875" style="606" customWidth="1"/>
    <col min="15092" max="15092" width="2.44140625" style="606" customWidth="1"/>
    <col min="15093" max="15102" width="0" style="606" hidden="1" customWidth="1"/>
    <col min="15103" max="15342" width="8.88671875" style="606"/>
    <col min="15343" max="15343" width="1.5546875" style="606" customWidth="1"/>
    <col min="15344" max="15344" width="10" style="606" customWidth="1"/>
    <col min="15345" max="15345" width="40.5546875" style="606" customWidth="1"/>
    <col min="15346" max="15346" width="2.44140625" style="606" customWidth="1"/>
    <col min="15347" max="15347" width="12.5546875" style="606" customWidth="1"/>
    <col min="15348" max="15348" width="2.44140625" style="606" customWidth="1"/>
    <col min="15349" max="15358" width="0" style="606" hidden="1" customWidth="1"/>
    <col min="15359" max="15598" width="8.88671875" style="606"/>
    <col min="15599" max="15599" width="1.5546875" style="606" customWidth="1"/>
    <col min="15600" max="15600" width="10" style="606" customWidth="1"/>
    <col min="15601" max="15601" width="40.5546875" style="606" customWidth="1"/>
    <col min="15602" max="15602" width="2.44140625" style="606" customWidth="1"/>
    <col min="15603" max="15603" width="12.5546875" style="606" customWidth="1"/>
    <col min="15604" max="15604" width="2.44140625" style="606" customWidth="1"/>
    <col min="15605" max="15614" width="0" style="606" hidden="1" customWidth="1"/>
    <col min="15615" max="15854" width="8.88671875" style="606"/>
    <col min="15855" max="15855" width="1.5546875" style="606" customWidth="1"/>
    <col min="15856" max="15856" width="10" style="606" customWidth="1"/>
    <col min="15857" max="15857" width="40.5546875" style="606" customWidth="1"/>
    <col min="15858" max="15858" width="2.44140625" style="606" customWidth="1"/>
    <col min="15859" max="15859" width="12.5546875" style="606" customWidth="1"/>
    <col min="15860" max="15860" width="2.44140625" style="606" customWidth="1"/>
    <col min="15861" max="15870" width="0" style="606" hidden="1" customWidth="1"/>
    <col min="15871" max="16110" width="8.88671875" style="606"/>
    <col min="16111" max="16111" width="1.5546875" style="606" customWidth="1"/>
    <col min="16112" max="16112" width="10" style="606" customWidth="1"/>
    <col min="16113" max="16113" width="40.5546875" style="606" customWidth="1"/>
    <col min="16114" max="16114" width="2.44140625" style="606" customWidth="1"/>
    <col min="16115" max="16115" width="12.5546875" style="606" customWidth="1"/>
    <col min="16116" max="16116" width="2.44140625" style="606" customWidth="1"/>
    <col min="16117" max="16126" width="0" style="606" hidden="1" customWidth="1"/>
    <col min="16127" max="16381" width="8.88671875" style="606"/>
    <col min="16382" max="16384" width="9.109375" style="606" customWidth="1"/>
  </cols>
  <sheetData>
    <row r="2" spans="1:82" ht="15">
      <c r="B2" s="640" t="s">
        <v>341</v>
      </c>
      <c r="C2" s="640"/>
      <c r="D2" s="608"/>
    </row>
    <row r="3" spans="1:82" ht="3" customHeight="1">
      <c r="B3" s="606"/>
    </row>
    <row r="4" spans="1:82" ht="15">
      <c r="B4" s="640" t="s">
        <v>444</v>
      </c>
      <c r="C4" s="640"/>
      <c r="D4" s="608"/>
    </row>
    <row r="5" spans="1:82" ht="13.8" thickBot="1">
      <c r="C5" s="608"/>
      <c r="D5" s="641"/>
    </row>
    <row r="6" spans="1:82" s="646" customFormat="1" ht="16.95" customHeight="1" thickBot="1">
      <c r="A6" s="642"/>
      <c r="B6" s="643" t="s">
        <v>343</v>
      </c>
      <c r="C6" s="644" t="s">
        <v>392</v>
      </c>
      <c r="D6" s="645" t="s">
        <v>311</v>
      </c>
      <c r="F6" s="647"/>
      <c r="G6" s="647"/>
      <c r="H6" s="647"/>
      <c r="I6" s="647"/>
      <c r="J6" s="647"/>
      <c r="K6" s="647"/>
      <c r="L6" s="647"/>
      <c r="M6" s="647"/>
      <c r="N6" s="647"/>
      <c r="O6" s="647"/>
      <c r="P6" s="647"/>
      <c r="Q6" s="647"/>
      <c r="R6" s="647"/>
      <c r="S6" s="647"/>
      <c r="T6" s="647"/>
      <c r="U6" s="647"/>
      <c r="V6" s="647"/>
      <c r="W6" s="647"/>
      <c r="X6" s="647"/>
      <c r="Y6" s="647"/>
      <c r="Z6" s="647"/>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647"/>
      <c r="BP6" s="647"/>
      <c r="BQ6" s="647"/>
      <c r="BR6" s="647"/>
      <c r="BS6" s="647"/>
      <c r="BT6" s="647"/>
      <c r="BU6" s="647"/>
      <c r="BV6" s="647"/>
      <c r="BW6" s="647"/>
      <c r="BX6" s="647"/>
      <c r="BY6" s="647"/>
      <c r="BZ6" s="647"/>
      <c r="CA6" s="647"/>
      <c r="CB6" s="647"/>
      <c r="CC6" s="647"/>
      <c r="CD6" s="647"/>
    </row>
    <row r="7" spans="1:82" s="646" customFormat="1" ht="16.95" customHeight="1">
      <c r="A7" s="642"/>
      <c r="B7" s="830" t="s">
        <v>445</v>
      </c>
      <c r="C7" s="648" t="s">
        <v>395</v>
      </c>
      <c r="D7" s="831">
        <f>28000+12000</f>
        <v>40000</v>
      </c>
      <c r="E7" s="647"/>
      <c r="F7" s="647"/>
      <c r="G7" s="647"/>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647"/>
      <c r="BP7" s="647"/>
      <c r="BQ7" s="647"/>
      <c r="BR7" s="647"/>
      <c r="BS7" s="647"/>
      <c r="BT7" s="647"/>
      <c r="BU7" s="647"/>
      <c r="BV7" s="647"/>
      <c r="BW7" s="647"/>
      <c r="BX7" s="647"/>
      <c r="BY7" s="647"/>
      <c r="BZ7" s="647"/>
      <c r="CA7" s="647"/>
      <c r="CB7" s="647"/>
      <c r="CC7" s="647"/>
      <c r="CD7" s="647"/>
    </row>
    <row r="8" spans="1:82" s="646" customFormat="1" ht="16.95" customHeight="1" thickBot="1">
      <c r="A8" s="642"/>
      <c r="B8" s="832" t="s">
        <v>446</v>
      </c>
      <c r="C8" s="833" t="s">
        <v>399</v>
      </c>
      <c r="D8" s="834">
        <v>25000</v>
      </c>
      <c r="E8" s="647"/>
      <c r="F8" s="647"/>
      <c r="G8" s="647"/>
      <c r="H8" s="647"/>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c r="AJ8" s="647"/>
      <c r="AK8" s="647"/>
      <c r="AL8" s="647"/>
      <c r="AM8" s="647"/>
      <c r="AN8" s="647"/>
      <c r="AO8" s="647"/>
      <c r="AP8" s="647"/>
      <c r="AQ8" s="647"/>
      <c r="AR8" s="647"/>
      <c r="AS8" s="647"/>
      <c r="AT8" s="647"/>
      <c r="AU8" s="647"/>
      <c r="AV8" s="647"/>
      <c r="AW8" s="647"/>
      <c r="AX8" s="647"/>
      <c r="AY8" s="647"/>
      <c r="AZ8" s="647"/>
      <c r="BA8" s="647"/>
      <c r="BB8" s="647"/>
      <c r="BC8" s="647"/>
      <c r="BD8" s="647"/>
      <c r="BE8" s="647"/>
      <c r="BF8" s="647"/>
      <c r="BG8" s="647"/>
      <c r="BH8" s="647"/>
      <c r="BI8" s="647"/>
      <c r="BJ8" s="647"/>
      <c r="BK8" s="647"/>
      <c r="BL8" s="647"/>
      <c r="BM8" s="647"/>
      <c r="BN8" s="647"/>
      <c r="BO8" s="647"/>
      <c r="BP8" s="647"/>
      <c r="BQ8" s="647"/>
      <c r="BR8" s="647"/>
      <c r="BS8" s="647"/>
      <c r="BT8" s="647"/>
      <c r="BU8" s="647"/>
      <c r="BV8" s="647"/>
      <c r="BW8" s="647"/>
      <c r="BX8" s="647"/>
      <c r="BY8" s="647"/>
      <c r="BZ8" s="647"/>
      <c r="CA8" s="647"/>
      <c r="CB8" s="647"/>
      <c r="CC8" s="647"/>
      <c r="CD8" s="647"/>
    </row>
    <row r="9" spans="1:82" ht="16.95" customHeight="1"/>
    <row r="10" spans="1:82" s="646" customFormat="1" ht="16.95" customHeight="1" thickBot="1">
      <c r="A10" s="642"/>
      <c r="B10" s="642"/>
      <c r="D10" s="655"/>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c r="AJ10" s="647"/>
      <c r="AK10" s="647"/>
      <c r="AL10" s="647"/>
      <c r="AM10" s="647"/>
      <c r="AN10" s="647"/>
      <c r="AO10" s="647"/>
      <c r="AP10" s="647"/>
      <c r="AQ10" s="647"/>
      <c r="AR10" s="647"/>
      <c r="AS10" s="647"/>
      <c r="AT10" s="647"/>
      <c r="AU10" s="647"/>
      <c r="AV10" s="647"/>
      <c r="AW10" s="647"/>
      <c r="AX10" s="647"/>
      <c r="AY10" s="647"/>
      <c r="AZ10" s="647"/>
      <c r="BA10" s="647"/>
      <c r="BB10" s="647"/>
      <c r="BC10" s="647"/>
      <c r="BD10" s="647"/>
      <c r="BE10" s="647"/>
      <c r="BF10" s="647"/>
      <c r="BG10" s="647"/>
      <c r="BH10" s="647"/>
      <c r="BI10" s="647"/>
      <c r="BJ10" s="647"/>
      <c r="BK10" s="647"/>
      <c r="BL10" s="647"/>
      <c r="BM10" s="647"/>
      <c r="BN10" s="647"/>
      <c r="BO10" s="647"/>
      <c r="BP10" s="647"/>
      <c r="BQ10" s="647"/>
      <c r="BR10" s="647"/>
      <c r="BS10" s="647"/>
      <c r="BT10" s="647"/>
      <c r="BU10" s="647"/>
      <c r="BV10" s="647"/>
      <c r="BW10" s="647"/>
      <c r="BX10" s="647"/>
      <c r="BY10" s="647"/>
      <c r="BZ10" s="647"/>
      <c r="CA10" s="647"/>
      <c r="CB10" s="647"/>
      <c r="CC10" s="647"/>
      <c r="CD10" s="647"/>
    </row>
    <row r="11" spans="1:82" s="661" customFormat="1" ht="16.95" customHeight="1" thickBot="1">
      <c r="A11" s="656"/>
      <c r="B11" s="656"/>
      <c r="C11" s="657" t="s">
        <v>400</v>
      </c>
      <c r="D11" s="658">
        <f>SUM(D7:D8)</f>
        <v>65000</v>
      </c>
      <c r="E11" s="659"/>
      <c r="F11" s="660"/>
      <c r="G11" s="659"/>
      <c r="H11" s="659"/>
      <c r="I11" s="659"/>
      <c r="J11" s="659"/>
      <c r="K11" s="659"/>
      <c r="L11" s="659"/>
      <c r="M11" s="659"/>
      <c r="N11" s="659"/>
      <c r="O11" s="659"/>
      <c r="P11" s="659"/>
      <c r="Q11" s="659"/>
      <c r="R11" s="659"/>
      <c r="S11" s="659"/>
      <c r="T11" s="659"/>
      <c r="U11" s="659"/>
      <c r="V11" s="659"/>
      <c r="W11" s="659"/>
      <c r="X11" s="659"/>
      <c r="Y11" s="659"/>
      <c r="Z11" s="659"/>
      <c r="AA11" s="659"/>
      <c r="AB11" s="659"/>
      <c r="AC11" s="659"/>
      <c r="AD11" s="659"/>
      <c r="AE11" s="659"/>
      <c r="AF11" s="659"/>
      <c r="AG11" s="659"/>
      <c r="AH11" s="659"/>
      <c r="AI11" s="659"/>
      <c r="AJ11" s="659"/>
      <c r="AK11" s="659"/>
      <c r="AL11" s="659"/>
      <c r="AM11" s="659"/>
      <c r="AN11" s="659"/>
      <c r="AO11" s="659"/>
      <c r="AP11" s="659"/>
      <c r="AQ11" s="659"/>
      <c r="AR11" s="659"/>
      <c r="AS11" s="659"/>
      <c r="AT11" s="659"/>
      <c r="AU11" s="659"/>
      <c r="AV11" s="659"/>
      <c r="AW11" s="659"/>
      <c r="AX11" s="659"/>
      <c r="AY11" s="659"/>
      <c r="AZ11" s="659"/>
      <c r="BA11" s="659"/>
      <c r="BB11" s="659"/>
      <c r="BC11" s="659"/>
      <c r="BD11" s="659"/>
      <c r="BE11" s="659"/>
      <c r="BF11" s="659"/>
      <c r="BG11" s="659"/>
      <c r="BH11" s="659"/>
      <c r="BI11" s="659"/>
      <c r="BJ11" s="659"/>
      <c r="BK11" s="659"/>
      <c r="BL11" s="659"/>
      <c r="BM11" s="659"/>
      <c r="BN11" s="659"/>
      <c r="BO11" s="659"/>
      <c r="BP11" s="659"/>
      <c r="BQ11" s="659"/>
      <c r="BR11" s="659"/>
      <c r="BS11" s="659"/>
      <c r="BT11" s="659"/>
      <c r="BU11" s="659"/>
      <c r="BV11" s="659"/>
      <c r="BW11" s="659"/>
      <c r="BX11" s="659"/>
      <c r="BY11" s="659"/>
      <c r="BZ11" s="659"/>
      <c r="CA11" s="659"/>
      <c r="CB11" s="659"/>
      <c r="CC11" s="659"/>
      <c r="CD11" s="659"/>
    </row>
    <row r="12" spans="1:82" s="638" customFormat="1" ht="16.95" customHeight="1">
      <c r="A12" s="636"/>
      <c r="B12" s="636"/>
      <c r="D12" s="662"/>
      <c r="E12" s="637"/>
      <c r="F12" s="637"/>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c r="BK12" s="637"/>
      <c r="BL12" s="637"/>
      <c r="BM12" s="637"/>
      <c r="BN12" s="637"/>
      <c r="BO12" s="637"/>
      <c r="BP12" s="637"/>
      <c r="BQ12" s="637"/>
      <c r="BR12" s="637"/>
      <c r="BS12" s="637"/>
      <c r="BT12" s="637"/>
      <c r="BU12" s="637"/>
      <c r="BV12" s="637"/>
      <c r="BW12" s="637"/>
      <c r="BX12" s="637"/>
      <c r="BY12" s="637"/>
      <c r="BZ12" s="637"/>
      <c r="CA12" s="637"/>
      <c r="CB12" s="637"/>
      <c r="CC12" s="637"/>
      <c r="CD12" s="637"/>
    </row>
    <row r="13" spans="1:82" ht="16.95" customHeight="1"/>
    <row r="14" spans="1:82" ht="16.95" hidden="1" customHeight="1" thickBot="1"/>
    <row r="15" spans="1:82" ht="15" hidden="1" customHeight="1"/>
    <row r="16" spans="1:82" hidden="1"/>
    <row r="17" hidden="1"/>
    <row r="18" hidden="1"/>
    <row r="19" hidden="1"/>
    <row r="20" hidden="1"/>
    <row r="21" hidden="1"/>
    <row r="22" hidden="1"/>
    <row r="23" hidden="1"/>
  </sheetData>
  <pageMargins left="0.7" right="0.7" top="0.75" bottom="0.75" header="0.3" footer="0.3"/>
  <pageSetup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037A9-0874-47FD-8C66-6C7BC31BBB70}">
  <dimension ref="B1:F36"/>
  <sheetViews>
    <sheetView topLeftCell="A10" zoomScale="110" zoomScaleNormal="110" workbookViewId="0">
      <selection activeCell="C28" sqref="C28"/>
    </sheetView>
  </sheetViews>
  <sheetFormatPr defaultRowHeight="14.4"/>
  <cols>
    <col min="1" max="1" width="3.5546875" style="664" customWidth="1"/>
    <col min="2" max="2" width="65.21875" style="664" customWidth="1"/>
    <col min="3" max="3" width="18.88671875" style="664" customWidth="1"/>
    <col min="4" max="4" width="16.44140625" style="664" bestFit="1" customWidth="1"/>
    <col min="5" max="5" width="16.44140625" style="664" customWidth="1"/>
    <col min="6" max="253" width="8.88671875" style="664"/>
    <col min="254" max="254" width="4.88671875" style="664" customWidth="1"/>
    <col min="255" max="255" width="18.5546875" style="664" customWidth="1"/>
    <col min="256" max="256" width="29.44140625" style="664" customWidth="1"/>
    <col min="257" max="257" width="18.88671875" style="664" customWidth="1"/>
    <col min="258" max="258" width="14.44140625" style="664" customWidth="1"/>
    <col min="259" max="259" width="16.44140625" style="664" customWidth="1"/>
    <col min="260" max="509" width="8.88671875" style="664"/>
    <col min="510" max="510" width="4.88671875" style="664" customWidth="1"/>
    <col min="511" max="511" width="18.5546875" style="664" customWidth="1"/>
    <col min="512" max="512" width="29.44140625" style="664" customWidth="1"/>
    <col min="513" max="513" width="18.88671875" style="664" customWidth="1"/>
    <col min="514" max="514" width="14.44140625" style="664" customWidth="1"/>
    <col min="515" max="515" width="16.44140625" style="664" customWidth="1"/>
    <col min="516" max="765" width="8.88671875" style="664"/>
    <col min="766" max="766" width="4.88671875" style="664" customWidth="1"/>
    <col min="767" max="767" width="18.5546875" style="664" customWidth="1"/>
    <col min="768" max="768" width="29.44140625" style="664" customWidth="1"/>
    <col min="769" max="769" width="18.88671875" style="664" customWidth="1"/>
    <col min="770" max="770" width="14.44140625" style="664" customWidth="1"/>
    <col min="771" max="771" width="16.44140625" style="664" customWidth="1"/>
    <col min="772" max="1021" width="8.88671875" style="664"/>
    <col min="1022" max="1022" width="4.88671875" style="664" customWidth="1"/>
    <col min="1023" max="1023" width="18.5546875" style="664" customWidth="1"/>
    <col min="1024" max="1024" width="29.44140625" style="664" customWidth="1"/>
    <col min="1025" max="1025" width="18.88671875" style="664" customWidth="1"/>
    <col min="1026" max="1026" width="14.44140625" style="664" customWidth="1"/>
    <col min="1027" max="1027" width="16.44140625" style="664" customWidth="1"/>
    <col min="1028" max="1277" width="8.88671875" style="664"/>
    <col min="1278" max="1278" width="4.88671875" style="664" customWidth="1"/>
    <col min="1279" max="1279" width="18.5546875" style="664" customWidth="1"/>
    <col min="1280" max="1280" width="29.44140625" style="664" customWidth="1"/>
    <col min="1281" max="1281" width="18.88671875" style="664" customWidth="1"/>
    <col min="1282" max="1282" width="14.44140625" style="664" customWidth="1"/>
    <col min="1283" max="1283" width="16.44140625" style="664" customWidth="1"/>
    <col min="1284" max="1533" width="8.88671875" style="664"/>
    <col min="1534" max="1534" width="4.88671875" style="664" customWidth="1"/>
    <col min="1535" max="1535" width="18.5546875" style="664" customWidth="1"/>
    <col min="1536" max="1536" width="29.44140625" style="664" customWidth="1"/>
    <col min="1537" max="1537" width="18.88671875" style="664" customWidth="1"/>
    <col min="1538" max="1538" width="14.44140625" style="664" customWidth="1"/>
    <col min="1539" max="1539" width="16.44140625" style="664" customWidth="1"/>
    <col min="1540" max="1789" width="8.88671875" style="664"/>
    <col min="1790" max="1790" width="4.88671875" style="664" customWidth="1"/>
    <col min="1791" max="1791" width="18.5546875" style="664" customWidth="1"/>
    <col min="1792" max="1792" width="29.44140625" style="664" customWidth="1"/>
    <col min="1793" max="1793" width="18.88671875" style="664" customWidth="1"/>
    <col min="1794" max="1794" width="14.44140625" style="664" customWidth="1"/>
    <col min="1795" max="1795" width="16.44140625" style="664" customWidth="1"/>
    <col min="1796" max="2045" width="8.88671875" style="664"/>
    <col min="2046" max="2046" width="4.88671875" style="664" customWidth="1"/>
    <col min="2047" max="2047" width="18.5546875" style="664" customWidth="1"/>
    <col min="2048" max="2048" width="29.44140625" style="664" customWidth="1"/>
    <col min="2049" max="2049" width="18.88671875" style="664" customWidth="1"/>
    <col min="2050" max="2050" width="14.44140625" style="664" customWidth="1"/>
    <col min="2051" max="2051" width="16.44140625" style="664" customWidth="1"/>
    <col min="2052" max="2301" width="8.88671875" style="664"/>
    <col min="2302" max="2302" width="4.88671875" style="664" customWidth="1"/>
    <col min="2303" max="2303" width="18.5546875" style="664" customWidth="1"/>
    <col min="2304" max="2304" width="29.44140625" style="664" customWidth="1"/>
    <col min="2305" max="2305" width="18.88671875" style="664" customWidth="1"/>
    <col min="2306" max="2306" width="14.44140625" style="664" customWidth="1"/>
    <col min="2307" max="2307" width="16.44140625" style="664" customWidth="1"/>
    <col min="2308" max="2557" width="8.88671875" style="664"/>
    <col min="2558" max="2558" width="4.88671875" style="664" customWidth="1"/>
    <col min="2559" max="2559" width="18.5546875" style="664" customWidth="1"/>
    <col min="2560" max="2560" width="29.44140625" style="664" customWidth="1"/>
    <col min="2561" max="2561" width="18.88671875" style="664" customWidth="1"/>
    <col min="2562" max="2562" width="14.44140625" style="664" customWidth="1"/>
    <col min="2563" max="2563" width="16.44140625" style="664" customWidth="1"/>
    <col min="2564" max="2813" width="8.88671875" style="664"/>
    <col min="2814" max="2814" width="4.88671875" style="664" customWidth="1"/>
    <col min="2815" max="2815" width="18.5546875" style="664" customWidth="1"/>
    <col min="2816" max="2816" width="29.44140625" style="664" customWidth="1"/>
    <col min="2817" max="2817" width="18.88671875" style="664" customWidth="1"/>
    <col min="2818" max="2818" width="14.44140625" style="664" customWidth="1"/>
    <col min="2819" max="2819" width="16.44140625" style="664" customWidth="1"/>
    <col min="2820" max="3069" width="8.88671875" style="664"/>
    <col min="3070" max="3070" width="4.88671875" style="664" customWidth="1"/>
    <col min="3071" max="3071" width="18.5546875" style="664" customWidth="1"/>
    <col min="3072" max="3072" width="29.44140625" style="664" customWidth="1"/>
    <col min="3073" max="3073" width="18.88671875" style="664" customWidth="1"/>
    <col min="3074" max="3074" width="14.44140625" style="664" customWidth="1"/>
    <col min="3075" max="3075" width="16.44140625" style="664" customWidth="1"/>
    <col min="3076" max="3325" width="8.88671875" style="664"/>
    <col min="3326" max="3326" width="4.88671875" style="664" customWidth="1"/>
    <col min="3327" max="3327" width="18.5546875" style="664" customWidth="1"/>
    <col min="3328" max="3328" width="29.44140625" style="664" customWidth="1"/>
    <col min="3329" max="3329" width="18.88671875" style="664" customWidth="1"/>
    <col min="3330" max="3330" width="14.44140625" style="664" customWidth="1"/>
    <col min="3331" max="3331" width="16.44140625" style="664" customWidth="1"/>
    <col min="3332" max="3581" width="8.88671875" style="664"/>
    <col min="3582" max="3582" width="4.88671875" style="664" customWidth="1"/>
    <col min="3583" max="3583" width="18.5546875" style="664" customWidth="1"/>
    <col min="3584" max="3584" width="29.44140625" style="664" customWidth="1"/>
    <col min="3585" max="3585" width="18.88671875" style="664" customWidth="1"/>
    <col min="3586" max="3586" width="14.44140625" style="664" customWidth="1"/>
    <col min="3587" max="3587" width="16.44140625" style="664" customWidth="1"/>
    <col min="3588" max="3837" width="8.88671875" style="664"/>
    <col min="3838" max="3838" width="4.88671875" style="664" customWidth="1"/>
    <col min="3839" max="3839" width="18.5546875" style="664" customWidth="1"/>
    <col min="3840" max="3840" width="29.44140625" style="664" customWidth="1"/>
    <col min="3841" max="3841" width="18.88671875" style="664" customWidth="1"/>
    <col min="3842" max="3842" width="14.44140625" style="664" customWidth="1"/>
    <col min="3843" max="3843" width="16.44140625" style="664" customWidth="1"/>
    <col min="3844" max="4093" width="8.88671875" style="664"/>
    <col min="4094" max="4094" width="4.88671875" style="664" customWidth="1"/>
    <col min="4095" max="4095" width="18.5546875" style="664" customWidth="1"/>
    <col min="4096" max="4096" width="29.44140625" style="664" customWidth="1"/>
    <col min="4097" max="4097" width="18.88671875" style="664" customWidth="1"/>
    <col min="4098" max="4098" width="14.44140625" style="664" customWidth="1"/>
    <col min="4099" max="4099" width="16.44140625" style="664" customWidth="1"/>
    <col min="4100" max="4349" width="8.88671875" style="664"/>
    <col min="4350" max="4350" width="4.88671875" style="664" customWidth="1"/>
    <col min="4351" max="4351" width="18.5546875" style="664" customWidth="1"/>
    <col min="4352" max="4352" width="29.44140625" style="664" customWidth="1"/>
    <col min="4353" max="4353" width="18.88671875" style="664" customWidth="1"/>
    <col min="4354" max="4354" width="14.44140625" style="664" customWidth="1"/>
    <col min="4355" max="4355" width="16.44140625" style="664" customWidth="1"/>
    <col min="4356" max="4605" width="8.88671875" style="664"/>
    <col min="4606" max="4606" width="4.88671875" style="664" customWidth="1"/>
    <col min="4607" max="4607" width="18.5546875" style="664" customWidth="1"/>
    <col min="4608" max="4608" width="29.44140625" style="664" customWidth="1"/>
    <col min="4609" max="4609" width="18.88671875" style="664" customWidth="1"/>
    <col min="4610" max="4610" width="14.44140625" style="664" customWidth="1"/>
    <col min="4611" max="4611" width="16.44140625" style="664" customWidth="1"/>
    <col min="4612" max="4861" width="8.88671875" style="664"/>
    <col min="4862" max="4862" width="4.88671875" style="664" customWidth="1"/>
    <col min="4863" max="4863" width="18.5546875" style="664" customWidth="1"/>
    <col min="4864" max="4864" width="29.44140625" style="664" customWidth="1"/>
    <col min="4865" max="4865" width="18.88671875" style="664" customWidth="1"/>
    <col min="4866" max="4866" width="14.44140625" style="664" customWidth="1"/>
    <col min="4867" max="4867" width="16.44140625" style="664" customWidth="1"/>
    <col min="4868" max="5117" width="8.88671875" style="664"/>
    <col min="5118" max="5118" width="4.88671875" style="664" customWidth="1"/>
    <col min="5119" max="5119" width="18.5546875" style="664" customWidth="1"/>
    <col min="5120" max="5120" width="29.44140625" style="664" customWidth="1"/>
    <col min="5121" max="5121" width="18.88671875" style="664" customWidth="1"/>
    <col min="5122" max="5122" width="14.44140625" style="664" customWidth="1"/>
    <col min="5123" max="5123" width="16.44140625" style="664" customWidth="1"/>
    <col min="5124" max="5373" width="8.88671875" style="664"/>
    <col min="5374" max="5374" width="4.88671875" style="664" customWidth="1"/>
    <col min="5375" max="5375" width="18.5546875" style="664" customWidth="1"/>
    <col min="5376" max="5376" width="29.44140625" style="664" customWidth="1"/>
    <col min="5377" max="5377" width="18.88671875" style="664" customWidth="1"/>
    <col min="5378" max="5378" width="14.44140625" style="664" customWidth="1"/>
    <col min="5379" max="5379" width="16.44140625" style="664" customWidth="1"/>
    <col min="5380" max="5629" width="8.88671875" style="664"/>
    <col min="5630" max="5630" width="4.88671875" style="664" customWidth="1"/>
    <col min="5631" max="5631" width="18.5546875" style="664" customWidth="1"/>
    <col min="5632" max="5632" width="29.44140625" style="664" customWidth="1"/>
    <col min="5633" max="5633" width="18.88671875" style="664" customWidth="1"/>
    <col min="5634" max="5634" width="14.44140625" style="664" customWidth="1"/>
    <col min="5635" max="5635" width="16.44140625" style="664" customWidth="1"/>
    <col min="5636" max="5885" width="8.88671875" style="664"/>
    <col min="5886" max="5886" width="4.88671875" style="664" customWidth="1"/>
    <col min="5887" max="5887" width="18.5546875" style="664" customWidth="1"/>
    <col min="5888" max="5888" width="29.44140625" style="664" customWidth="1"/>
    <col min="5889" max="5889" width="18.88671875" style="664" customWidth="1"/>
    <col min="5890" max="5890" width="14.44140625" style="664" customWidth="1"/>
    <col min="5891" max="5891" width="16.44140625" style="664" customWidth="1"/>
    <col min="5892" max="6141" width="8.88671875" style="664"/>
    <col min="6142" max="6142" width="4.88671875" style="664" customWidth="1"/>
    <col min="6143" max="6143" width="18.5546875" style="664" customWidth="1"/>
    <col min="6144" max="6144" width="29.44140625" style="664" customWidth="1"/>
    <col min="6145" max="6145" width="18.88671875" style="664" customWidth="1"/>
    <col min="6146" max="6146" width="14.44140625" style="664" customWidth="1"/>
    <col min="6147" max="6147" width="16.44140625" style="664" customWidth="1"/>
    <col min="6148" max="6397" width="8.88671875" style="664"/>
    <col min="6398" max="6398" width="4.88671875" style="664" customWidth="1"/>
    <col min="6399" max="6399" width="18.5546875" style="664" customWidth="1"/>
    <col min="6400" max="6400" width="29.44140625" style="664" customWidth="1"/>
    <col min="6401" max="6401" width="18.88671875" style="664" customWidth="1"/>
    <col min="6402" max="6402" width="14.44140625" style="664" customWidth="1"/>
    <col min="6403" max="6403" width="16.44140625" style="664" customWidth="1"/>
    <col min="6404" max="6653" width="8.88671875" style="664"/>
    <col min="6654" max="6654" width="4.88671875" style="664" customWidth="1"/>
    <col min="6655" max="6655" width="18.5546875" style="664" customWidth="1"/>
    <col min="6656" max="6656" width="29.44140625" style="664" customWidth="1"/>
    <col min="6657" max="6657" width="18.88671875" style="664" customWidth="1"/>
    <col min="6658" max="6658" width="14.44140625" style="664" customWidth="1"/>
    <col min="6659" max="6659" width="16.44140625" style="664" customWidth="1"/>
    <col min="6660" max="6909" width="8.88671875" style="664"/>
    <col min="6910" max="6910" width="4.88671875" style="664" customWidth="1"/>
    <col min="6911" max="6911" width="18.5546875" style="664" customWidth="1"/>
    <col min="6912" max="6912" width="29.44140625" style="664" customWidth="1"/>
    <col min="6913" max="6913" width="18.88671875" style="664" customWidth="1"/>
    <col min="6914" max="6914" width="14.44140625" style="664" customWidth="1"/>
    <col min="6915" max="6915" width="16.44140625" style="664" customWidth="1"/>
    <col min="6916" max="7165" width="8.88671875" style="664"/>
    <col min="7166" max="7166" width="4.88671875" style="664" customWidth="1"/>
    <col min="7167" max="7167" width="18.5546875" style="664" customWidth="1"/>
    <col min="7168" max="7168" width="29.44140625" style="664" customWidth="1"/>
    <col min="7169" max="7169" width="18.88671875" style="664" customWidth="1"/>
    <col min="7170" max="7170" width="14.44140625" style="664" customWidth="1"/>
    <col min="7171" max="7171" width="16.44140625" style="664" customWidth="1"/>
    <col min="7172" max="7421" width="8.88671875" style="664"/>
    <col min="7422" max="7422" width="4.88671875" style="664" customWidth="1"/>
    <col min="7423" max="7423" width="18.5546875" style="664" customWidth="1"/>
    <col min="7424" max="7424" width="29.44140625" style="664" customWidth="1"/>
    <col min="7425" max="7425" width="18.88671875" style="664" customWidth="1"/>
    <col min="7426" max="7426" width="14.44140625" style="664" customWidth="1"/>
    <col min="7427" max="7427" width="16.44140625" style="664" customWidth="1"/>
    <col min="7428" max="7677" width="8.88671875" style="664"/>
    <col min="7678" max="7678" width="4.88671875" style="664" customWidth="1"/>
    <col min="7679" max="7679" width="18.5546875" style="664" customWidth="1"/>
    <col min="7680" max="7680" width="29.44140625" style="664" customWidth="1"/>
    <col min="7681" max="7681" width="18.88671875" style="664" customWidth="1"/>
    <col min="7682" max="7682" width="14.44140625" style="664" customWidth="1"/>
    <col min="7683" max="7683" width="16.44140625" style="664" customWidth="1"/>
    <col min="7684" max="7933" width="8.88671875" style="664"/>
    <col min="7934" max="7934" width="4.88671875" style="664" customWidth="1"/>
    <col min="7935" max="7935" width="18.5546875" style="664" customWidth="1"/>
    <col min="7936" max="7936" width="29.44140625" style="664" customWidth="1"/>
    <col min="7937" max="7937" width="18.88671875" style="664" customWidth="1"/>
    <col min="7938" max="7938" width="14.44140625" style="664" customWidth="1"/>
    <col min="7939" max="7939" width="16.44140625" style="664" customWidth="1"/>
    <col min="7940" max="8189" width="8.88671875" style="664"/>
    <col min="8190" max="8190" width="4.88671875" style="664" customWidth="1"/>
    <col min="8191" max="8191" width="18.5546875" style="664" customWidth="1"/>
    <col min="8192" max="8192" width="29.44140625" style="664" customWidth="1"/>
    <col min="8193" max="8193" width="18.88671875" style="664" customWidth="1"/>
    <col min="8194" max="8194" width="14.44140625" style="664" customWidth="1"/>
    <col min="8195" max="8195" width="16.44140625" style="664" customWidth="1"/>
    <col min="8196" max="8445" width="8.88671875" style="664"/>
    <col min="8446" max="8446" width="4.88671875" style="664" customWidth="1"/>
    <col min="8447" max="8447" width="18.5546875" style="664" customWidth="1"/>
    <col min="8448" max="8448" width="29.44140625" style="664" customWidth="1"/>
    <col min="8449" max="8449" width="18.88671875" style="664" customWidth="1"/>
    <col min="8450" max="8450" width="14.44140625" style="664" customWidth="1"/>
    <col min="8451" max="8451" width="16.44140625" style="664" customWidth="1"/>
    <col min="8452" max="8701" width="8.88671875" style="664"/>
    <col min="8702" max="8702" width="4.88671875" style="664" customWidth="1"/>
    <col min="8703" max="8703" width="18.5546875" style="664" customWidth="1"/>
    <col min="8704" max="8704" width="29.44140625" style="664" customWidth="1"/>
    <col min="8705" max="8705" width="18.88671875" style="664" customWidth="1"/>
    <col min="8706" max="8706" width="14.44140625" style="664" customWidth="1"/>
    <col min="8707" max="8707" width="16.44140625" style="664" customWidth="1"/>
    <col min="8708" max="8957" width="8.88671875" style="664"/>
    <col min="8958" max="8958" width="4.88671875" style="664" customWidth="1"/>
    <col min="8959" max="8959" width="18.5546875" style="664" customWidth="1"/>
    <col min="8960" max="8960" width="29.44140625" style="664" customWidth="1"/>
    <col min="8961" max="8961" width="18.88671875" style="664" customWidth="1"/>
    <col min="8962" max="8962" width="14.44140625" style="664" customWidth="1"/>
    <col min="8963" max="8963" width="16.44140625" style="664" customWidth="1"/>
    <col min="8964" max="9213" width="8.88671875" style="664"/>
    <col min="9214" max="9214" width="4.88671875" style="664" customWidth="1"/>
    <col min="9215" max="9215" width="18.5546875" style="664" customWidth="1"/>
    <col min="9216" max="9216" width="29.44140625" style="664" customWidth="1"/>
    <col min="9217" max="9217" width="18.88671875" style="664" customWidth="1"/>
    <col min="9218" max="9218" width="14.44140625" style="664" customWidth="1"/>
    <col min="9219" max="9219" width="16.44140625" style="664" customWidth="1"/>
    <col min="9220" max="9469" width="8.88671875" style="664"/>
    <col min="9470" max="9470" width="4.88671875" style="664" customWidth="1"/>
    <col min="9471" max="9471" width="18.5546875" style="664" customWidth="1"/>
    <col min="9472" max="9472" width="29.44140625" style="664" customWidth="1"/>
    <col min="9473" max="9473" width="18.88671875" style="664" customWidth="1"/>
    <col min="9474" max="9474" width="14.44140625" style="664" customWidth="1"/>
    <col min="9475" max="9475" width="16.44140625" style="664" customWidth="1"/>
    <col min="9476" max="9725" width="8.88671875" style="664"/>
    <col min="9726" max="9726" width="4.88671875" style="664" customWidth="1"/>
    <col min="9727" max="9727" width="18.5546875" style="664" customWidth="1"/>
    <col min="9728" max="9728" width="29.44140625" style="664" customWidth="1"/>
    <col min="9729" max="9729" width="18.88671875" style="664" customWidth="1"/>
    <col min="9730" max="9730" width="14.44140625" style="664" customWidth="1"/>
    <col min="9731" max="9731" width="16.44140625" style="664" customWidth="1"/>
    <col min="9732" max="9981" width="8.88671875" style="664"/>
    <col min="9982" max="9982" width="4.88671875" style="664" customWidth="1"/>
    <col min="9983" max="9983" width="18.5546875" style="664" customWidth="1"/>
    <col min="9984" max="9984" width="29.44140625" style="664" customWidth="1"/>
    <col min="9985" max="9985" width="18.88671875" style="664" customWidth="1"/>
    <col min="9986" max="9986" width="14.44140625" style="664" customWidth="1"/>
    <col min="9987" max="9987" width="16.44140625" style="664" customWidth="1"/>
    <col min="9988" max="10237" width="8.88671875" style="664"/>
    <col min="10238" max="10238" width="4.88671875" style="664" customWidth="1"/>
    <col min="10239" max="10239" width="18.5546875" style="664" customWidth="1"/>
    <col min="10240" max="10240" width="29.44140625" style="664" customWidth="1"/>
    <col min="10241" max="10241" width="18.88671875" style="664" customWidth="1"/>
    <col min="10242" max="10242" width="14.44140625" style="664" customWidth="1"/>
    <col min="10243" max="10243" width="16.44140625" style="664" customWidth="1"/>
    <col min="10244" max="10493" width="8.88671875" style="664"/>
    <col min="10494" max="10494" width="4.88671875" style="664" customWidth="1"/>
    <col min="10495" max="10495" width="18.5546875" style="664" customWidth="1"/>
    <col min="10496" max="10496" width="29.44140625" style="664" customWidth="1"/>
    <col min="10497" max="10497" width="18.88671875" style="664" customWidth="1"/>
    <col min="10498" max="10498" width="14.44140625" style="664" customWidth="1"/>
    <col min="10499" max="10499" width="16.44140625" style="664" customWidth="1"/>
    <col min="10500" max="10749" width="8.88671875" style="664"/>
    <col min="10750" max="10750" width="4.88671875" style="664" customWidth="1"/>
    <col min="10751" max="10751" width="18.5546875" style="664" customWidth="1"/>
    <col min="10752" max="10752" width="29.44140625" style="664" customWidth="1"/>
    <col min="10753" max="10753" width="18.88671875" style="664" customWidth="1"/>
    <col min="10754" max="10754" width="14.44140625" style="664" customWidth="1"/>
    <col min="10755" max="10755" width="16.44140625" style="664" customWidth="1"/>
    <col min="10756" max="11005" width="8.88671875" style="664"/>
    <col min="11006" max="11006" width="4.88671875" style="664" customWidth="1"/>
    <col min="11007" max="11007" width="18.5546875" style="664" customWidth="1"/>
    <col min="11008" max="11008" width="29.44140625" style="664" customWidth="1"/>
    <col min="11009" max="11009" width="18.88671875" style="664" customWidth="1"/>
    <col min="11010" max="11010" width="14.44140625" style="664" customWidth="1"/>
    <col min="11011" max="11011" width="16.44140625" style="664" customWidth="1"/>
    <col min="11012" max="11261" width="8.88671875" style="664"/>
    <col min="11262" max="11262" width="4.88671875" style="664" customWidth="1"/>
    <col min="11263" max="11263" width="18.5546875" style="664" customWidth="1"/>
    <col min="11264" max="11264" width="29.44140625" style="664" customWidth="1"/>
    <col min="11265" max="11265" width="18.88671875" style="664" customWidth="1"/>
    <col min="11266" max="11266" width="14.44140625" style="664" customWidth="1"/>
    <col min="11267" max="11267" width="16.44140625" style="664" customWidth="1"/>
    <col min="11268" max="11517" width="8.88671875" style="664"/>
    <col min="11518" max="11518" width="4.88671875" style="664" customWidth="1"/>
    <col min="11519" max="11519" width="18.5546875" style="664" customWidth="1"/>
    <col min="11520" max="11520" width="29.44140625" style="664" customWidth="1"/>
    <col min="11521" max="11521" width="18.88671875" style="664" customWidth="1"/>
    <col min="11522" max="11522" width="14.44140625" style="664" customWidth="1"/>
    <col min="11523" max="11523" width="16.44140625" style="664" customWidth="1"/>
    <col min="11524" max="11773" width="8.88671875" style="664"/>
    <col min="11774" max="11774" width="4.88671875" style="664" customWidth="1"/>
    <col min="11775" max="11775" width="18.5546875" style="664" customWidth="1"/>
    <col min="11776" max="11776" width="29.44140625" style="664" customWidth="1"/>
    <col min="11777" max="11777" width="18.88671875" style="664" customWidth="1"/>
    <col min="11778" max="11778" width="14.44140625" style="664" customWidth="1"/>
    <col min="11779" max="11779" width="16.44140625" style="664" customWidth="1"/>
    <col min="11780" max="12029" width="8.88671875" style="664"/>
    <col min="12030" max="12030" width="4.88671875" style="664" customWidth="1"/>
    <col min="12031" max="12031" width="18.5546875" style="664" customWidth="1"/>
    <col min="12032" max="12032" width="29.44140625" style="664" customWidth="1"/>
    <col min="12033" max="12033" width="18.88671875" style="664" customWidth="1"/>
    <col min="12034" max="12034" width="14.44140625" style="664" customWidth="1"/>
    <col min="12035" max="12035" width="16.44140625" style="664" customWidth="1"/>
    <col min="12036" max="12285" width="8.88671875" style="664"/>
    <col min="12286" max="12286" width="4.88671875" style="664" customWidth="1"/>
    <col min="12287" max="12287" width="18.5546875" style="664" customWidth="1"/>
    <col min="12288" max="12288" width="29.44140625" style="664" customWidth="1"/>
    <col min="12289" max="12289" width="18.88671875" style="664" customWidth="1"/>
    <col min="12290" max="12290" width="14.44140625" style="664" customWidth="1"/>
    <col min="12291" max="12291" width="16.44140625" style="664" customWidth="1"/>
    <col min="12292" max="12541" width="8.88671875" style="664"/>
    <col min="12542" max="12542" width="4.88671875" style="664" customWidth="1"/>
    <col min="12543" max="12543" width="18.5546875" style="664" customWidth="1"/>
    <col min="12544" max="12544" width="29.44140625" style="664" customWidth="1"/>
    <col min="12545" max="12545" width="18.88671875" style="664" customWidth="1"/>
    <col min="12546" max="12546" width="14.44140625" style="664" customWidth="1"/>
    <col min="12547" max="12547" width="16.44140625" style="664" customWidth="1"/>
    <col min="12548" max="12797" width="8.88671875" style="664"/>
    <col min="12798" max="12798" width="4.88671875" style="664" customWidth="1"/>
    <col min="12799" max="12799" width="18.5546875" style="664" customWidth="1"/>
    <col min="12800" max="12800" width="29.44140625" style="664" customWidth="1"/>
    <col min="12801" max="12801" width="18.88671875" style="664" customWidth="1"/>
    <col min="12802" max="12802" width="14.44140625" style="664" customWidth="1"/>
    <col min="12803" max="12803" width="16.44140625" style="664" customWidth="1"/>
    <col min="12804" max="13053" width="8.88671875" style="664"/>
    <col min="13054" max="13054" width="4.88671875" style="664" customWidth="1"/>
    <col min="13055" max="13055" width="18.5546875" style="664" customWidth="1"/>
    <col min="13056" max="13056" width="29.44140625" style="664" customWidth="1"/>
    <col min="13057" max="13057" width="18.88671875" style="664" customWidth="1"/>
    <col min="13058" max="13058" width="14.44140625" style="664" customWidth="1"/>
    <col min="13059" max="13059" width="16.44140625" style="664" customWidth="1"/>
    <col min="13060" max="13309" width="8.88671875" style="664"/>
    <col min="13310" max="13310" width="4.88671875" style="664" customWidth="1"/>
    <col min="13311" max="13311" width="18.5546875" style="664" customWidth="1"/>
    <col min="13312" max="13312" width="29.44140625" style="664" customWidth="1"/>
    <col min="13313" max="13313" width="18.88671875" style="664" customWidth="1"/>
    <col min="13314" max="13314" width="14.44140625" style="664" customWidth="1"/>
    <col min="13315" max="13315" width="16.44140625" style="664" customWidth="1"/>
    <col min="13316" max="13565" width="8.88671875" style="664"/>
    <col min="13566" max="13566" width="4.88671875" style="664" customWidth="1"/>
    <col min="13567" max="13567" width="18.5546875" style="664" customWidth="1"/>
    <col min="13568" max="13568" width="29.44140625" style="664" customWidth="1"/>
    <col min="13569" max="13569" width="18.88671875" style="664" customWidth="1"/>
    <col min="13570" max="13570" width="14.44140625" style="664" customWidth="1"/>
    <col min="13571" max="13571" width="16.44140625" style="664" customWidth="1"/>
    <col min="13572" max="13821" width="8.88671875" style="664"/>
    <col min="13822" max="13822" width="4.88671875" style="664" customWidth="1"/>
    <col min="13823" max="13823" width="18.5546875" style="664" customWidth="1"/>
    <col min="13824" max="13824" width="29.44140625" style="664" customWidth="1"/>
    <col min="13825" max="13825" width="18.88671875" style="664" customWidth="1"/>
    <col min="13826" max="13826" width="14.44140625" style="664" customWidth="1"/>
    <col min="13827" max="13827" width="16.44140625" style="664" customWidth="1"/>
    <col min="13828" max="14077" width="8.88671875" style="664"/>
    <col min="14078" max="14078" width="4.88671875" style="664" customWidth="1"/>
    <col min="14079" max="14079" width="18.5546875" style="664" customWidth="1"/>
    <col min="14080" max="14080" width="29.44140625" style="664" customWidth="1"/>
    <col min="14081" max="14081" width="18.88671875" style="664" customWidth="1"/>
    <col min="14082" max="14082" width="14.44140625" style="664" customWidth="1"/>
    <col min="14083" max="14083" width="16.44140625" style="664" customWidth="1"/>
    <col min="14084" max="14333" width="8.88671875" style="664"/>
    <col min="14334" max="14334" width="4.88671875" style="664" customWidth="1"/>
    <col min="14335" max="14335" width="18.5546875" style="664" customWidth="1"/>
    <col min="14336" max="14336" width="29.44140625" style="664" customWidth="1"/>
    <col min="14337" max="14337" width="18.88671875" style="664" customWidth="1"/>
    <col min="14338" max="14338" width="14.44140625" style="664" customWidth="1"/>
    <col min="14339" max="14339" width="16.44140625" style="664" customWidth="1"/>
    <col min="14340" max="14589" width="8.88671875" style="664"/>
    <col min="14590" max="14590" width="4.88671875" style="664" customWidth="1"/>
    <col min="14591" max="14591" width="18.5546875" style="664" customWidth="1"/>
    <col min="14592" max="14592" width="29.44140625" style="664" customWidth="1"/>
    <col min="14593" max="14593" width="18.88671875" style="664" customWidth="1"/>
    <col min="14594" max="14594" width="14.44140625" style="664" customWidth="1"/>
    <col min="14595" max="14595" width="16.44140625" style="664" customWidth="1"/>
    <col min="14596" max="14845" width="8.88671875" style="664"/>
    <col min="14846" max="14846" width="4.88671875" style="664" customWidth="1"/>
    <col min="14847" max="14847" width="18.5546875" style="664" customWidth="1"/>
    <col min="14848" max="14848" width="29.44140625" style="664" customWidth="1"/>
    <col min="14849" max="14849" width="18.88671875" style="664" customWidth="1"/>
    <col min="14850" max="14850" width="14.44140625" style="664" customWidth="1"/>
    <col min="14851" max="14851" width="16.44140625" style="664" customWidth="1"/>
    <col min="14852" max="15101" width="8.88671875" style="664"/>
    <col min="15102" max="15102" width="4.88671875" style="664" customWidth="1"/>
    <col min="15103" max="15103" width="18.5546875" style="664" customWidth="1"/>
    <col min="15104" max="15104" width="29.44140625" style="664" customWidth="1"/>
    <col min="15105" max="15105" width="18.88671875" style="664" customWidth="1"/>
    <col min="15106" max="15106" width="14.44140625" style="664" customWidth="1"/>
    <col min="15107" max="15107" width="16.44140625" style="664" customWidth="1"/>
    <col min="15108" max="15357" width="8.88671875" style="664"/>
    <col min="15358" max="15358" width="4.88671875" style="664" customWidth="1"/>
    <col min="15359" max="15359" width="18.5546875" style="664" customWidth="1"/>
    <col min="15360" max="15360" width="29.44140625" style="664" customWidth="1"/>
    <col min="15361" max="15361" width="18.88671875" style="664" customWidth="1"/>
    <col min="15362" max="15362" width="14.44140625" style="664" customWidth="1"/>
    <col min="15363" max="15363" width="16.44140625" style="664" customWidth="1"/>
    <col min="15364" max="15613" width="8.88671875" style="664"/>
    <col min="15614" max="15614" width="4.88671875" style="664" customWidth="1"/>
    <col min="15615" max="15615" width="18.5546875" style="664" customWidth="1"/>
    <col min="15616" max="15616" width="29.44140625" style="664" customWidth="1"/>
    <col min="15617" max="15617" width="18.88671875" style="664" customWidth="1"/>
    <col min="15618" max="15618" width="14.44140625" style="664" customWidth="1"/>
    <col min="15619" max="15619" width="16.44140625" style="664" customWidth="1"/>
    <col min="15620" max="15869" width="8.88671875" style="664"/>
    <col min="15870" max="15870" width="4.88671875" style="664" customWidth="1"/>
    <col min="15871" max="15871" width="18.5546875" style="664" customWidth="1"/>
    <col min="15872" max="15872" width="29.44140625" style="664" customWidth="1"/>
    <col min="15873" max="15873" width="18.88671875" style="664" customWidth="1"/>
    <col min="15874" max="15874" width="14.44140625" style="664" customWidth="1"/>
    <col min="15875" max="15875" width="16.44140625" style="664" customWidth="1"/>
    <col min="15876" max="16125" width="8.88671875" style="664"/>
    <col min="16126" max="16126" width="4.88671875" style="664" customWidth="1"/>
    <col min="16127" max="16127" width="18.5546875" style="664" customWidth="1"/>
    <col min="16128" max="16128" width="29.44140625" style="664" customWidth="1"/>
    <col min="16129" max="16129" width="18.88671875" style="664" customWidth="1"/>
    <col min="16130" max="16130" width="14.44140625" style="664" customWidth="1"/>
    <col min="16131" max="16131" width="16.44140625" style="664" customWidth="1"/>
    <col min="16132" max="16384" width="8.88671875" style="664"/>
  </cols>
  <sheetData>
    <row r="1" spans="2:6">
      <c r="B1" s="663" t="s">
        <v>448</v>
      </c>
    </row>
    <row r="2" spans="2:6">
      <c r="B2" s="665" t="s">
        <v>449</v>
      </c>
    </row>
    <row r="3" spans="2:6">
      <c r="B3" s="664" t="s">
        <v>450</v>
      </c>
    </row>
    <row r="4" spans="2:6" ht="15" thickBot="1"/>
    <row r="5" spans="2:6" ht="15" thickBot="1">
      <c r="B5" s="666" t="s">
        <v>451</v>
      </c>
      <c r="C5" s="667" t="s">
        <v>452</v>
      </c>
      <c r="D5" s="668" t="s">
        <v>453</v>
      </c>
      <c r="E5" s="668" t="s">
        <v>454</v>
      </c>
    </row>
    <row r="6" spans="2:6">
      <c r="B6" s="669" t="s">
        <v>455</v>
      </c>
      <c r="C6" s="670">
        <v>24</v>
      </c>
      <c r="D6" s="671">
        <v>310</v>
      </c>
      <c r="E6" s="671">
        <f>C6*D6</f>
        <v>7440</v>
      </c>
    </row>
    <row r="7" spans="2:6" ht="13.8" customHeight="1">
      <c r="B7" s="669" t="s">
        <v>456</v>
      </c>
      <c r="C7" s="670">
        <v>12</v>
      </c>
      <c r="D7" s="672">
        <v>700</v>
      </c>
      <c r="E7" s="672">
        <f>C7*D7</f>
        <v>8400</v>
      </c>
    </row>
    <row r="8" spans="2:6">
      <c r="B8" s="669" t="s">
        <v>457</v>
      </c>
      <c r="C8" s="670">
        <v>36</v>
      </c>
      <c r="D8" s="672">
        <v>145</v>
      </c>
      <c r="E8" s="672">
        <f>C8*D8</f>
        <v>5220</v>
      </c>
    </row>
    <row r="9" spans="2:6">
      <c r="B9" s="669" t="s">
        <v>458</v>
      </c>
      <c r="C9" s="670">
        <v>36</v>
      </c>
      <c r="D9" s="672">
        <v>125</v>
      </c>
      <c r="E9" s="672">
        <v>5000</v>
      </c>
    </row>
    <row r="10" spans="2:6">
      <c r="B10" s="673" t="s">
        <v>459</v>
      </c>
      <c r="C10" s="670">
        <v>12</v>
      </c>
      <c r="D10" s="672">
        <v>350</v>
      </c>
      <c r="E10" s="672">
        <f>C10*D10</f>
        <v>4200</v>
      </c>
      <c r="F10" s="674"/>
    </row>
    <row r="11" spans="2:6">
      <c r="B11" s="673" t="s">
        <v>460</v>
      </c>
      <c r="C11" s="670">
        <v>6</v>
      </c>
      <c r="D11" s="671">
        <v>200</v>
      </c>
      <c r="E11" s="672">
        <f>C11*D11</f>
        <v>1200</v>
      </c>
      <c r="F11" s="674"/>
    </row>
    <row r="12" spans="2:6">
      <c r="B12" s="673" t="s">
        <v>461</v>
      </c>
      <c r="C12" s="670">
        <v>20</v>
      </c>
      <c r="D12" s="672">
        <v>55</v>
      </c>
      <c r="E12" s="672">
        <f>C12*D12</f>
        <v>1100</v>
      </c>
      <c r="F12" s="674"/>
    </row>
    <row r="13" spans="2:6">
      <c r="B13" s="673" t="s">
        <v>462</v>
      </c>
      <c r="C13" s="670">
        <v>12</v>
      </c>
      <c r="D13" s="672">
        <v>225</v>
      </c>
      <c r="E13" s="672">
        <f>C13*D13</f>
        <v>2700</v>
      </c>
      <c r="F13" s="674"/>
    </row>
    <row r="14" spans="2:6">
      <c r="B14" s="673" t="s">
        <v>463</v>
      </c>
      <c r="C14" s="670">
        <v>1</v>
      </c>
      <c r="D14" s="672">
        <v>750</v>
      </c>
      <c r="E14" s="672">
        <f>C14*D14</f>
        <v>750</v>
      </c>
      <c r="F14" s="674"/>
    </row>
    <row r="15" spans="2:6" ht="15" thickBot="1">
      <c r="B15" s="632" t="s">
        <v>464</v>
      </c>
      <c r="C15" s="675"/>
      <c r="D15" s="676"/>
      <c r="E15" s="677">
        <v>1990</v>
      </c>
    </row>
    <row r="16" spans="2:6" ht="15" thickBot="1">
      <c r="B16" s="678" t="s">
        <v>465</v>
      </c>
      <c r="C16" s="679"/>
      <c r="D16" s="680"/>
      <c r="E16" s="681">
        <f>SUM(E6:E15)</f>
        <v>38000</v>
      </c>
      <c r="F16" s="674"/>
    </row>
    <row r="17" spans="2:6">
      <c r="B17" s="682"/>
      <c r="C17" s="683"/>
      <c r="D17" s="683"/>
      <c r="E17" s="684"/>
      <c r="F17" s="674"/>
    </row>
    <row r="18" spans="2:6" ht="15" thickBot="1">
      <c r="B18" s="663" t="s">
        <v>466</v>
      </c>
      <c r="F18" s="685"/>
    </row>
    <row r="19" spans="2:6" ht="15" thickBot="1">
      <c r="B19" s="666" t="s">
        <v>451</v>
      </c>
      <c r="C19" s="686" t="s">
        <v>452</v>
      </c>
      <c r="D19" s="686" t="s">
        <v>453</v>
      </c>
      <c r="E19" s="668" t="s">
        <v>454</v>
      </c>
    </row>
    <row r="20" spans="2:6">
      <c r="B20" s="687" t="s">
        <v>467</v>
      </c>
      <c r="C20" s="688">
        <v>12</v>
      </c>
      <c r="D20" s="689">
        <v>140</v>
      </c>
      <c r="E20" s="690">
        <f t="shared" ref="E20:E24" si="0">+C20*D20</f>
        <v>1680</v>
      </c>
    </row>
    <row r="21" spans="2:6">
      <c r="B21" s="691" t="s">
        <v>468</v>
      </c>
      <c r="C21" s="692">
        <v>30</v>
      </c>
      <c r="D21" s="671">
        <v>50</v>
      </c>
      <c r="E21" s="693">
        <f t="shared" si="0"/>
        <v>1500</v>
      </c>
    </row>
    <row r="22" spans="2:6">
      <c r="B22" s="691" t="s">
        <v>469</v>
      </c>
      <c r="C22" s="692">
        <v>20</v>
      </c>
      <c r="D22" s="671">
        <v>75</v>
      </c>
      <c r="E22" s="693">
        <f t="shared" si="0"/>
        <v>1500</v>
      </c>
    </row>
    <row r="23" spans="2:6">
      <c r="B23" s="691" t="s">
        <v>470</v>
      </c>
      <c r="C23" s="692">
        <v>20</v>
      </c>
      <c r="D23" s="671">
        <v>45</v>
      </c>
      <c r="E23" s="693">
        <f t="shared" si="0"/>
        <v>900</v>
      </c>
    </row>
    <row r="24" spans="2:6">
      <c r="B24" s="691" t="s">
        <v>471</v>
      </c>
      <c r="C24" s="692">
        <v>20</v>
      </c>
      <c r="D24" s="671">
        <v>100</v>
      </c>
      <c r="E24" s="693">
        <f t="shared" si="0"/>
        <v>2000</v>
      </c>
    </row>
    <row r="25" spans="2:6">
      <c r="B25" s="694" t="s">
        <v>472</v>
      </c>
      <c r="C25" s="692">
        <v>7</v>
      </c>
      <c r="D25" s="672">
        <v>200</v>
      </c>
      <c r="E25" s="693">
        <f t="shared" ref="E25:E27" si="1">C25*D25</f>
        <v>1400</v>
      </c>
    </row>
    <row r="26" spans="2:6">
      <c r="B26" s="694" t="s">
        <v>473</v>
      </c>
      <c r="C26" s="692">
        <v>15</v>
      </c>
      <c r="D26" s="672">
        <v>50</v>
      </c>
      <c r="E26" s="693">
        <f t="shared" si="1"/>
        <v>750</v>
      </c>
    </row>
    <row r="27" spans="2:6">
      <c r="B27" s="695" t="s">
        <v>474</v>
      </c>
      <c r="C27" s="692">
        <v>12</v>
      </c>
      <c r="D27" s="672">
        <v>500</v>
      </c>
      <c r="E27" s="693">
        <f t="shared" si="1"/>
        <v>6000</v>
      </c>
    </row>
    <row r="28" spans="2:6" ht="15" thickBot="1">
      <c r="B28" s="696" t="s">
        <v>464</v>
      </c>
      <c r="C28" s="697"/>
      <c r="D28" s="677"/>
      <c r="E28" s="698">
        <v>850</v>
      </c>
    </row>
    <row r="29" spans="2:6" ht="15" thickBot="1">
      <c r="B29" s="699" t="s">
        <v>465</v>
      </c>
      <c r="C29" s="679"/>
      <c r="D29" s="700"/>
      <c r="E29" s="701">
        <f>SUM(E25:E28)</f>
        <v>9000</v>
      </c>
    </row>
    <row r="30" spans="2:6" ht="15" thickBot="1">
      <c r="B30" s="702"/>
    </row>
    <row r="31" spans="2:6" ht="16.2" thickBot="1">
      <c r="B31" s="663"/>
      <c r="D31" s="703" t="s">
        <v>475</v>
      </c>
      <c r="E31" s="704">
        <f>E16+E29</f>
        <v>47000</v>
      </c>
    </row>
    <row r="32" spans="2:6">
      <c r="B32" s="665"/>
    </row>
    <row r="33" spans="2:2">
      <c r="B33" s="663"/>
    </row>
    <row r="34" spans="2:2">
      <c r="B34" s="665"/>
    </row>
    <row r="35" spans="2:2">
      <c r="B35" s="663"/>
    </row>
    <row r="36" spans="2:2">
      <c r="B36" s="663"/>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91F6A-B96E-40BA-ACCB-3983B8622B96}">
  <sheetPr>
    <pageSetUpPr fitToPage="1"/>
  </sheetPr>
  <dimension ref="A2:P37"/>
  <sheetViews>
    <sheetView zoomScale="90" zoomScaleNormal="90" workbookViewId="0">
      <selection activeCell="N13" sqref="N13"/>
    </sheetView>
  </sheetViews>
  <sheetFormatPr defaultColWidth="9.109375" defaultRowHeight="15.6"/>
  <cols>
    <col min="1" max="1" width="1.6640625" style="561" customWidth="1"/>
    <col min="2" max="3" width="9.109375" style="578" hidden="1" customWidth="1"/>
    <col min="4" max="5" width="12.88671875" style="578" hidden="1" customWidth="1"/>
    <col min="6" max="7" width="14.6640625" style="578" hidden="1" customWidth="1"/>
    <col min="8" max="8" width="4" style="578" customWidth="1"/>
    <col min="9" max="10" width="9.109375" style="578"/>
    <col min="11" max="11" width="12.88671875" style="578" bestFit="1" customWidth="1"/>
    <col min="12" max="12" width="9.109375" style="578"/>
    <col min="13" max="15" width="14.6640625" style="578" customWidth="1"/>
    <col min="16" max="16" width="31" style="578" customWidth="1"/>
    <col min="17" max="17" width="10.33203125" style="578" bestFit="1" customWidth="1"/>
    <col min="18" max="256" width="9.109375" style="578"/>
    <col min="257" max="257" width="1.6640625" style="578" customWidth="1"/>
    <col min="258" max="263" width="0" style="578" hidden="1" customWidth="1"/>
    <col min="264" max="264" width="4" style="578" customWidth="1"/>
    <col min="265" max="266" width="9.109375" style="578"/>
    <col min="267" max="267" width="12.88671875" style="578" bestFit="1" customWidth="1"/>
    <col min="268" max="268" width="9.109375" style="578"/>
    <col min="269" max="271" width="14.6640625" style="578" customWidth="1"/>
    <col min="272" max="272" width="31" style="578" customWidth="1"/>
    <col min="273" max="273" width="10.33203125" style="578" bestFit="1" customWidth="1"/>
    <col min="274" max="512" width="9.109375" style="578"/>
    <col min="513" max="513" width="1.6640625" style="578" customWidth="1"/>
    <col min="514" max="519" width="0" style="578" hidden="1" customWidth="1"/>
    <col min="520" max="520" width="4" style="578" customWidth="1"/>
    <col min="521" max="522" width="9.109375" style="578"/>
    <col min="523" max="523" width="12.88671875" style="578" bestFit="1" customWidth="1"/>
    <col min="524" max="524" width="9.109375" style="578"/>
    <col min="525" max="527" width="14.6640625" style="578" customWidth="1"/>
    <col min="528" max="528" width="31" style="578" customWidth="1"/>
    <col min="529" max="529" width="10.33203125" style="578" bestFit="1" customWidth="1"/>
    <col min="530" max="768" width="9.109375" style="578"/>
    <col min="769" max="769" width="1.6640625" style="578" customWidth="1"/>
    <col min="770" max="775" width="0" style="578" hidden="1" customWidth="1"/>
    <col min="776" max="776" width="4" style="578" customWidth="1"/>
    <col min="777" max="778" width="9.109375" style="578"/>
    <col min="779" max="779" width="12.88671875" style="578" bestFit="1" customWidth="1"/>
    <col min="780" max="780" width="9.109375" style="578"/>
    <col min="781" max="783" width="14.6640625" style="578" customWidth="1"/>
    <col min="784" max="784" width="31" style="578" customWidth="1"/>
    <col min="785" max="785" width="10.33203125" style="578" bestFit="1" customWidth="1"/>
    <col min="786" max="1024" width="9.109375" style="578"/>
    <col min="1025" max="1025" width="1.6640625" style="578" customWidth="1"/>
    <col min="1026" max="1031" width="0" style="578" hidden="1" customWidth="1"/>
    <col min="1032" max="1032" width="4" style="578" customWidth="1"/>
    <col min="1033" max="1034" width="9.109375" style="578"/>
    <col min="1035" max="1035" width="12.88671875" style="578" bestFit="1" customWidth="1"/>
    <col min="1036" max="1036" width="9.109375" style="578"/>
    <col min="1037" max="1039" width="14.6640625" style="578" customWidth="1"/>
    <col min="1040" max="1040" width="31" style="578" customWidth="1"/>
    <col min="1041" max="1041" width="10.33203125" style="578" bestFit="1" customWidth="1"/>
    <col min="1042" max="1280" width="9.109375" style="578"/>
    <col min="1281" max="1281" width="1.6640625" style="578" customWidth="1"/>
    <col min="1282" max="1287" width="0" style="578" hidden="1" customWidth="1"/>
    <col min="1288" max="1288" width="4" style="578" customWidth="1"/>
    <col min="1289" max="1290" width="9.109375" style="578"/>
    <col min="1291" max="1291" width="12.88671875" style="578" bestFit="1" customWidth="1"/>
    <col min="1292" max="1292" width="9.109375" style="578"/>
    <col min="1293" max="1295" width="14.6640625" style="578" customWidth="1"/>
    <col min="1296" max="1296" width="31" style="578" customWidth="1"/>
    <col min="1297" max="1297" width="10.33203125" style="578" bestFit="1" customWidth="1"/>
    <col min="1298" max="1536" width="9.109375" style="578"/>
    <col min="1537" max="1537" width="1.6640625" style="578" customWidth="1"/>
    <col min="1538" max="1543" width="0" style="578" hidden="1" customWidth="1"/>
    <col min="1544" max="1544" width="4" style="578" customWidth="1"/>
    <col min="1545" max="1546" width="9.109375" style="578"/>
    <col min="1547" max="1547" width="12.88671875" style="578" bestFit="1" customWidth="1"/>
    <col min="1548" max="1548" width="9.109375" style="578"/>
    <col min="1549" max="1551" width="14.6640625" style="578" customWidth="1"/>
    <col min="1552" max="1552" width="31" style="578" customWidth="1"/>
    <col min="1553" max="1553" width="10.33203125" style="578" bestFit="1" customWidth="1"/>
    <col min="1554" max="1792" width="9.109375" style="578"/>
    <col min="1793" max="1793" width="1.6640625" style="578" customWidth="1"/>
    <col min="1794" max="1799" width="0" style="578" hidden="1" customWidth="1"/>
    <col min="1800" max="1800" width="4" style="578" customWidth="1"/>
    <col min="1801" max="1802" width="9.109375" style="578"/>
    <col min="1803" max="1803" width="12.88671875" style="578" bestFit="1" customWidth="1"/>
    <col min="1804" max="1804" width="9.109375" style="578"/>
    <col min="1805" max="1807" width="14.6640625" style="578" customWidth="1"/>
    <col min="1808" max="1808" width="31" style="578" customWidth="1"/>
    <col min="1809" max="1809" width="10.33203125" style="578" bestFit="1" customWidth="1"/>
    <col min="1810" max="2048" width="9.109375" style="578"/>
    <col min="2049" max="2049" width="1.6640625" style="578" customWidth="1"/>
    <col min="2050" max="2055" width="0" style="578" hidden="1" customWidth="1"/>
    <col min="2056" max="2056" width="4" style="578" customWidth="1"/>
    <col min="2057" max="2058" width="9.109375" style="578"/>
    <col min="2059" max="2059" width="12.88671875" style="578" bestFit="1" customWidth="1"/>
    <col min="2060" max="2060" width="9.109375" style="578"/>
    <col min="2061" max="2063" width="14.6640625" style="578" customWidth="1"/>
    <col min="2064" max="2064" width="31" style="578" customWidth="1"/>
    <col min="2065" max="2065" width="10.33203125" style="578" bestFit="1" customWidth="1"/>
    <col min="2066" max="2304" width="9.109375" style="578"/>
    <col min="2305" max="2305" width="1.6640625" style="578" customWidth="1"/>
    <col min="2306" max="2311" width="0" style="578" hidden="1" customWidth="1"/>
    <col min="2312" max="2312" width="4" style="578" customWidth="1"/>
    <col min="2313" max="2314" width="9.109375" style="578"/>
    <col min="2315" max="2315" width="12.88671875" style="578" bestFit="1" customWidth="1"/>
    <col min="2316" max="2316" width="9.109375" style="578"/>
    <col min="2317" max="2319" width="14.6640625" style="578" customWidth="1"/>
    <col min="2320" max="2320" width="31" style="578" customWidth="1"/>
    <col min="2321" max="2321" width="10.33203125" style="578" bestFit="1" customWidth="1"/>
    <col min="2322" max="2560" width="9.109375" style="578"/>
    <col min="2561" max="2561" width="1.6640625" style="578" customWidth="1"/>
    <col min="2562" max="2567" width="0" style="578" hidden="1" customWidth="1"/>
    <col min="2568" max="2568" width="4" style="578" customWidth="1"/>
    <col min="2569" max="2570" width="9.109375" style="578"/>
    <col min="2571" max="2571" width="12.88671875" style="578" bestFit="1" customWidth="1"/>
    <col min="2572" max="2572" width="9.109375" style="578"/>
    <col min="2573" max="2575" width="14.6640625" style="578" customWidth="1"/>
    <col min="2576" max="2576" width="31" style="578" customWidth="1"/>
    <col min="2577" max="2577" width="10.33203125" style="578" bestFit="1" customWidth="1"/>
    <col min="2578" max="2816" width="9.109375" style="578"/>
    <col min="2817" max="2817" width="1.6640625" style="578" customWidth="1"/>
    <col min="2818" max="2823" width="0" style="578" hidden="1" customWidth="1"/>
    <col min="2824" max="2824" width="4" style="578" customWidth="1"/>
    <col min="2825" max="2826" width="9.109375" style="578"/>
    <col min="2827" max="2827" width="12.88671875" style="578" bestFit="1" customWidth="1"/>
    <col min="2828" max="2828" width="9.109375" style="578"/>
    <col min="2829" max="2831" width="14.6640625" style="578" customWidth="1"/>
    <col min="2832" max="2832" width="31" style="578" customWidth="1"/>
    <col min="2833" max="2833" width="10.33203125" style="578" bestFit="1" customWidth="1"/>
    <col min="2834" max="3072" width="9.109375" style="578"/>
    <col min="3073" max="3073" width="1.6640625" style="578" customWidth="1"/>
    <col min="3074" max="3079" width="0" style="578" hidden="1" customWidth="1"/>
    <col min="3080" max="3080" width="4" style="578" customWidth="1"/>
    <col min="3081" max="3082" width="9.109375" style="578"/>
    <col min="3083" max="3083" width="12.88671875" style="578" bestFit="1" customWidth="1"/>
    <col min="3084" max="3084" width="9.109375" style="578"/>
    <col min="3085" max="3087" width="14.6640625" style="578" customWidth="1"/>
    <col min="3088" max="3088" width="31" style="578" customWidth="1"/>
    <col min="3089" max="3089" width="10.33203125" style="578" bestFit="1" customWidth="1"/>
    <col min="3090" max="3328" width="9.109375" style="578"/>
    <col min="3329" max="3329" width="1.6640625" style="578" customWidth="1"/>
    <col min="3330" max="3335" width="0" style="578" hidden="1" customWidth="1"/>
    <col min="3336" max="3336" width="4" style="578" customWidth="1"/>
    <col min="3337" max="3338" width="9.109375" style="578"/>
    <col min="3339" max="3339" width="12.88671875" style="578" bestFit="1" customWidth="1"/>
    <col min="3340" max="3340" width="9.109375" style="578"/>
    <col min="3341" max="3343" width="14.6640625" style="578" customWidth="1"/>
    <col min="3344" max="3344" width="31" style="578" customWidth="1"/>
    <col min="3345" max="3345" width="10.33203125" style="578" bestFit="1" customWidth="1"/>
    <col min="3346" max="3584" width="9.109375" style="578"/>
    <col min="3585" max="3585" width="1.6640625" style="578" customWidth="1"/>
    <col min="3586" max="3591" width="0" style="578" hidden="1" customWidth="1"/>
    <col min="3592" max="3592" width="4" style="578" customWidth="1"/>
    <col min="3593" max="3594" width="9.109375" style="578"/>
    <col min="3595" max="3595" width="12.88671875" style="578" bestFit="1" customWidth="1"/>
    <col min="3596" max="3596" width="9.109375" style="578"/>
    <col min="3597" max="3599" width="14.6640625" style="578" customWidth="1"/>
    <col min="3600" max="3600" width="31" style="578" customWidth="1"/>
    <col min="3601" max="3601" width="10.33203125" style="578" bestFit="1" customWidth="1"/>
    <col min="3602" max="3840" width="9.109375" style="578"/>
    <col min="3841" max="3841" width="1.6640625" style="578" customWidth="1"/>
    <col min="3842" max="3847" width="0" style="578" hidden="1" customWidth="1"/>
    <col min="3848" max="3848" width="4" style="578" customWidth="1"/>
    <col min="3849" max="3850" width="9.109375" style="578"/>
    <col min="3851" max="3851" width="12.88671875" style="578" bestFit="1" customWidth="1"/>
    <col min="3852" max="3852" width="9.109375" style="578"/>
    <col min="3853" max="3855" width="14.6640625" style="578" customWidth="1"/>
    <col min="3856" max="3856" width="31" style="578" customWidth="1"/>
    <col min="3857" max="3857" width="10.33203125" style="578" bestFit="1" customWidth="1"/>
    <col min="3858" max="4096" width="9.109375" style="578"/>
    <col min="4097" max="4097" width="1.6640625" style="578" customWidth="1"/>
    <col min="4098" max="4103" width="0" style="578" hidden="1" customWidth="1"/>
    <col min="4104" max="4104" width="4" style="578" customWidth="1"/>
    <col min="4105" max="4106" width="9.109375" style="578"/>
    <col min="4107" max="4107" width="12.88671875" style="578" bestFit="1" customWidth="1"/>
    <col min="4108" max="4108" width="9.109375" style="578"/>
    <col min="4109" max="4111" width="14.6640625" style="578" customWidth="1"/>
    <col min="4112" max="4112" width="31" style="578" customWidth="1"/>
    <col min="4113" max="4113" width="10.33203125" style="578" bestFit="1" customWidth="1"/>
    <col min="4114" max="4352" width="9.109375" style="578"/>
    <col min="4353" max="4353" width="1.6640625" style="578" customWidth="1"/>
    <col min="4354" max="4359" width="0" style="578" hidden="1" customWidth="1"/>
    <col min="4360" max="4360" width="4" style="578" customWidth="1"/>
    <col min="4361" max="4362" width="9.109375" style="578"/>
    <col min="4363" max="4363" width="12.88671875" style="578" bestFit="1" customWidth="1"/>
    <col min="4364" max="4364" width="9.109375" style="578"/>
    <col min="4365" max="4367" width="14.6640625" style="578" customWidth="1"/>
    <col min="4368" max="4368" width="31" style="578" customWidth="1"/>
    <col min="4369" max="4369" width="10.33203125" style="578" bestFit="1" customWidth="1"/>
    <col min="4370" max="4608" width="9.109375" style="578"/>
    <col min="4609" max="4609" width="1.6640625" style="578" customWidth="1"/>
    <col min="4610" max="4615" width="0" style="578" hidden="1" customWidth="1"/>
    <col min="4616" max="4616" width="4" style="578" customWidth="1"/>
    <col min="4617" max="4618" width="9.109375" style="578"/>
    <col min="4619" max="4619" width="12.88671875" style="578" bestFit="1" customWidth="1"/>
    <col min="4620" max="4620" width="9.109375" style="578"/>
    <col min="4621" max="4623" width="14.6640625" style="578" customWidth="1"/>
    <col min="4624" max="4624" width="31" style="578" customWidth="1"/>
    <col min="4625" max="4625" width="10.33203125" style="578" bestFit="1" customWidth="1"/>
    <col min="4626" max="4864" width="9.109375" style="578"/>
    <col min="4865" max="4865" width="1.6640625" style="578" customWidth="1"/>
    <col min="4866" max="4871" width="0" style="578" hidden="1" customWidth="1"/>
    <col min="4872" max="4872" width="4" style="578" customWidth="1"/>
    <col min="4873" max="4874" width="9.109375" style="578"/>
    <col min="4875" max="4875" width="12.88671875" style="578" bestFit="1" customWidth="1"/>
    <col min="4876" max="4876" width="9.109375" style="578"/>
    <col min="4877" max="4879" width="14.6640625" style="578" customWidth="1"/>
    <col min="4880" max="4880" width="31" style="578" customWidth="1"/>
    <col min="4881" max="4881" width="10.33203125" style="578" bestFit="1" customWidth="1"/>
    <col min="4882" max="5120" width="9.109375" style="578"/>
    <col min="5121" max="5121" width="1.6640625" style="578" customWidth="1"/>
    <col min="5122" max="5127" width="0" style="578" hidden="1" customWidth="1"/>
    <col min="5128" max="5128" width="4" style="578" customWidth="1"/>
    <col min="5129" max="5130" width="9.109375" style="578"/>
    <col min="5131" max="5131" width="12.88671875" style="578" bestFit="1" customWidth="1"/>
    <col min="5132" max="5132" width="9.109375" style="578"/>
    <col min="5133" max="5135" width="14.6640625" style="578" customWidth="1"/>
    <col min="5136" max="5136" width="31" style="578" customWidth="1"/>
    <col min="5137" max="5137" width="10.33203125" style="578" bestFit="1" customWidth="1"/>
    <col min="5138" max="5376" width="9.109375" style="578"/>
    <col min="5377" max="5377" width="1.6640625" style="578" customWidth="1"/>
    <col min="5378" max="5383" width="0" style="578" hidden="1" customWidth="1"/>
    <col min="5384" max="5384" width="4" style="578" customWidth="1"/>
    <col min="5385" max="5386" width="9.109375" style="578"/>
    <col min="5387" max="5387" width="12.88671875" style="578" bestFit="1" customWidth="1"/>
    <col min="5388" max="5388" width="9.109375" style="578"/>
    <col min="5389" max="5391" width="14.6640625" style="578" customWidth="1"/>
    <col min="5392" max="5392" width="31" style="578" customWidth="1"/>
    <col min="5393" max="5393" width="10.33203125" style="578" bestFit="1" customWidth="1"/>
    <col min="5394" max="5632" width="9.109375" style="578"/>
    <col min="5633" max="5633" width="1.6640625" style="578" customWidth="1"/>
    <col min="5634" max="5639" width="0" style="578" hidden="1" customWidth="1"/>
    <col min="5640" max="5640" width="4" style="578" customWidth="1"/>
    <col min="5641" max="5642" width="9.109375" style="578"/>
    <col min="5643" max="5643" width="12.88671875" style="578" bestFit="1" customWidth="1"/>
    <col min="5644" max="5644" width="9.109375" style="578"/>
    <col min="5645" max="5647" width="14.6640625" style="578" customWidth="1"/>
    <col min="5648" max="5648" width="31" style="578" customWidth="1"/>
    <col min="5649" max="5649" width="10.33203125" style="578" bestFit="1" customWidth="1"/>
    <col min="5650" max="5888" width="9.109375" style="578"/>
    <col min="5889" max="5889" width="1.6640625" style="578" customWidth="1"/>
    <col min="5890" max="5895" width="0" style="578" hidden="1" customWidth="1"/>
    <col min="5896" max="5896" width="4" style="578" customWidth="1"/>
    <col min="5897" max="5898" width="9.109375" style="578"/>
    <col min="5899" max="5899" width="12.88671875" style="578" bestFit="1" customWidth="1"/>
    <col min="5900" max="5900" width="9.109375" style="578"/>
    <col min="5901" max="5903" width="14.6640625" style="578" customWidth="1"/>
    <col min="5904" max="5904" width="31" style="578" customWidth="1"/>
    <col min="5905" max="5905" width="10.33203125" style="578" bestFit="1" customWidth="1"/>
    <col min="5906" max="6144" width="9.109375" style="578"/>
    <col min="6145" max="6145" width="1.6640625" style="578" customWidth="1"/>
    <col min="6146" max="6151" width="0" style="578" hidden="1" customWidth="1"/>
    <col min="6152" max="6152" width="4" style="578" customWidth="1"/>
    <col min="6153" max="6154" width="9.109375" style="578"/>
    <col min="6155" max="6155" width="12.88671875" style="578" bestFit="1" customWidth="1"/>
    <col min="6156" max="6156" width="9.109375" style="578"/>
    <col min="6157" max="6159" width="14.6640625" style="578" customWidth="1"/>
    <col min="6160" max="6160" width="31" style="578" customWidth="1"/>
    <col min="6161" max="6161" width="10.33203125" style="578" bestFit="1" customWidth="1"/>
    <col min="6162" max="6400" width="9.109375" style="578"/>
    <col min="6401" max="6401" width="1.6640625" style="578" customWidth="1"/>
    <col min="6402" max="6407" width="0" style="578" hidden="1" customWidth="1"/>
    <col min="6408" max="6408" width="4" style="578" customWidth="1"/>
    <col min="6409" max="6410" width="9.109375" style="578"/>
    <col min="6411" max="6411" width="12.88671875" style="578" bestFit="1" customWidth="1"/>
    <col min="6412" max="6412" width="9.109375" style="578"/>
    <col min="6413" max="6415" width="14.6640625" style="578" customWidth="1"/>
    <col min="6416" max="6416" width="31" style="578" customWidth="1"/>
    <col min="6417" max="6417" width="10.33203125" style="578" bestFit="1" customWidth="1"/>
    <col min="6418" max="6656" width="9.109375" style="578"/>
    <col min="6657" max="6657" width="1.6640625" style="578" customWidth="1"/>
    <col min="6658" max="6663" width="0" style="578" hidden="1" customWidth="1"/>
    <col min="6664" max="6664" width="4" style="578" customWidth="1"/>
    <col min="6665" max="6666" width="9.109375" style="578"/>
    <col min="6667" max="6667" width="12.88671875" style="578" bestFit="1" customWidth="1"/>
    <col min="6668" max="6668" width="9.109375" style="578"/>
    <col min="6669" max="6671" width="14.6640625" style="578" customWidth="1"/>
    <col min="6672" max="6672" width="31" style="578" customWidth="1"/>
    <col min="6673" max="6673" width="10.33203125" style="578" bestFit="1" customWidth="1"/>
    <col min="6674" max="6912" width="9.109375" style="578"/>
    <col min="6913" max="6913" width="1.6640625" style="578" customWidth="1"/>
    <col min="6914" max="6919" width="0" style="578" hidden="1" customWidth="1"/>
    <col min="6920" max="6920" width="4" style="578" customWidth="1"/>
    <col min="6921" max="6922" width="9.109375" style="578"/>
    <col min="6923" max="6923" width="12.88671875" style="578" bestFit="1" customWidth="1"/>
    <col min="6924" max="6924" width="9.109375" style="578"/>
    <col min="6925" max="6927" width="14.6640625" style="578" customWidth="1"/>
    <col min="6928" max="6928" width="31" style="578" customWidth="1"/>
    <col min="6929" max="6929" width="10.33203125" style="578" bestFit="1" customWidth="1"/>
    <col min="6930" max="7168" width="9.109375" style="578"/>
    <col min="7169" max="7169" width="1.6640625" style="578" customWidth="1"/>
    <col min="7170" max="7175" width="0" style="578" hidden="1" customWidth="1"/>
    <col min="7176" max="7176" width="4" style="578" customWidth="1"/>
    <col min="7177" max="7178" width="9.109375" style="578"/>
    <col min="7179" max="7179" width="12.88671875" style="578" bestFit="1" customWidth="1"/>
    <col min="7180" max="7180" width="9.109375" style="578"/>
    <col min="7181" max="7183" width="14.6640625" style="578" customWidth="1"/>
    <col min="7184" max="7184" width="31" style="578" customWidth="1"/>
    <col min="7185" max="7185" width="10.33203125" style="578" bestFit="1" customWidth="1"/>
    <col min="7186" max="7424" width="9.109375" style="578"/>
    <col min="7425" max="7425" width="1.6640625" style="578" customWidth="1"/>
    <col min="7426" max="7431" width="0" style="578" hidden="1" customWidth="1"/>
    <col min="7432" max="7432" width="4" style="578" customWidth="1"/>
    <col min="7433" max="7434" width="9.109375" style="578"/>
    <col min="7435" max="7435" width="12.88671875" style="578" bestFit="1" customWidth="1"/>
    <col min="7436" max="7436" width="9.109375" style="578"/>
    <col min="7437" max="7439" width="14.6640625" style="578" customWidth="1"/>
    <col min="7440" max="7440" width="31" style="578" customWidth="1"/>
    <col min="7441" max="7441" width="10.33203125" style="578" bestFit="1" customWidth="1"/>
    <col min="7442" max="7680" width="9.109375" style="578"/>
    <col min="7681" max="7681" width="1.6640625" style="578" customWidth="1"/>
    <col min="7682" max="7687" width="0" style="578" hidden="1" customWidth="1"/>
    <col min="7688" max="7688" width="4" style="578" customWidth="1"/>
    <col min="7689" max="7690" width="9.109375" style="578"/>
    <col min="7691" max="7691" width="12.88671875" style="578" bestFit="1" customWidth="1"/>
    <col min="7692" max="7692" width="9.109375" style="578"/>
    <col min="7693" max="7695" width="14.6640625" style="578" customWidth="1"/>
    <col min="7696" max="7696" width="31" style="578" customWidth="1"/>
    <col min="7697" max="7697" width="10.33203125" style="578" bestFit="1" customWidth="1"/>
    <col min="7698" max="7936" width="9.109375" style="578"/>
    <col min="7937" max="7937" width="1.6640625" style="578" customWidth="1"/>
    <col min="7938" max="7943" width="0" style="578" hidden="1" customWidth="1"/>
    <col min="7944" max="7944" width="4" style="578" customWidth="1"/>
    <col min="7945" max="7946" width="9.109375" style="578"/>
    <col min="7947" max="7947" width="12.88671875" style="578" bestFit="1" customWidth="1"/>
    <col min="7948" max="7948" width="9.109375" style="578"/>
    <col min="7949" max="7951" width="14.6640625" style="578" customWidth="1"/>
    <col min="7952" max="7952" width="31" style="578" customWidth="1"/>
    <col min="7953" max="7953" width="10.33203125" style="578" bestFit="1" customWidth="1"/>
    <col min="7954" max="8192" width="9.109375" style="578"/>
    <col min="8193" max="8193" width="1.6640625" style="578" customWidth="1"/>
    <col min="8194" max="8199" width="0" style="578" hidden="1" customWidth="1"/>
    <col min="8200" max="8200" width="4" style="578" customWidth="1"/>
    <col min="8201" max="8202" width="9.109375" style="578"/>
    <col min="8203" max="8203" width="12.88671875" style="578" bestFit="1" customWidth="1"/>
    <col min="8204" max="8204" width="9.109375" style="578"/>
    <col min="8205" max="8207" width="14.6640625" style="578" customWidth="1"/>
    <col min="8208" max="8208" width="31" style="578" customWidth="1"/>
    <col min="8209" max="8209" width="10.33203125" style="578" bestFit="1" customWidth="1"/>
    <col min="8210" max="8448" width="9.109375" style="578"/>
    <col min="8449" max="8449" width="1.6640625" style="578" customWidth="1"/>
    <col min="8450" max="8455" width="0" style="578" hidden="1" customWidth="1"/>
    <col min="8456" max="8456" width="4" style="578" customWidth="1"/>
    <col min="8457" max="8458" width="9.109375" style="578"/>
    <col min="8459" max="8459" width="12.88671875" style="578" bestFit="1" customWidth="1"/>
    <col min="8460" max="8460" width="9.109375" style="578"/>
    <col min="8461" max="8463" width="14.6640625" style="578" customWidth="1"/>
    <col min="8464" max="8464" width="31" style="578" customWidth="1"/>
    <col min="8465" max="8465" width="10.33203125" style="578" bestFit="1" customWidth="1"/>
    <col min="8466" max="8704" width="9.109375" style="578"/>
    <col min="8705" max="8705" width="1.6640625" style="578" customWidth="1"/>
    <col min="8706" max="8711" width="0" style="578" hidden="1" customWidth="1"/>
    <col min="8712" max="8712" width="4" style="578" customWidth="1"/>
    <col min="8713" max="8714" width="9.109375" style="578"/>
    <col min="8715" max="8715" width="12.88671875" style="578" bestFit="1" customWidth="1"/>
    <col min="8716" max="8716" width="9.109375" style="578"/>
    <col min="8717" max="8719" width="14.6640625" style="578" customWidth="1"/>
    <col min="8720" max="8720" width="31" style="578" customWidth="1"/>
    <col min="8721" max="8721" width="10.33203125" style="578" bestFit="1" customWidth="1"/>
    <col min="8722" max="8960" width="9.109375" style="578"/>
    <col min="8961" max="8961" width="1.6640625" style="578" customWidth="1"/>
    <col min="8962" max="8967" width="0" style="578" hidden="1" customWidth="1"/>
    <col min="8968" max="8968" width="4" style="578" customWidth="1"/>
    <col min="8969" max="8970" width="9.109375" style="578"/>
    <col min="8971" max="8971" width="12.88671875" style="578" bestFit="1" customWidth="1"/>
    <col min="8972" max="8972" width="9.109375" style="578"/>
    <col min="8973" max="8975" width="14.6640625" style="578" customWidth="1"/>
    <col min="8976" max="8976" width="31" style="578" customWidth="1"/>
    <col min="8977" max="8977" width="10.33203125" style="578" bestFit="1" customWidth="1"/>
    <col min="8978" max="9216" width="9.109375" style="578"/>
    <col min="9217" max="9217" width="1.6640625" style="578" customWidth="1"/>
    <col min="9218" max="9223" width="0" style="578" hidden="1" customWidth="1"/>
    <col min="9224" max="9224" width="4" style="578" customWidth="1"/>
    <col min="9225" max="9226" width="9.109375" style="578"/>
    <col min="9227" max="9227" width="12.88671875" style="578" bestFit="1" customWidth="1"/>
    <col min="9228" max="9228" width="9.109375" style="578"/>
    <col min="9229" max="9231" width="14.6640625" style="578" customWidth="1"/>
    <col min="9232" max="9232" width="31" style="578" customWidth="1"/>
    <col min="9233" max="9233" width="10.33203125" style="578" bestFit="1" customWidth="1"/>
    <col min="9234" max="9472" width="9.109375" style="578"/>
    <col min="9473" max="9473" width="1.6640625" style="578" customWidth="1"/>
    <col min="9474" max="9479" width="0" style="578" hidden="1" customWidth="1"/>
    <col min="9480" max="9480" width="4" style="578" customWidth="1"/>
    <col min="9481" max="9482" width="9.109375" style="578"/>
    <col min="9483" max="9483" width="12.88671875" style="578" bestFit="1" customWidth="1"/>
    <col min="9484" max="9484" width="9.109375" style="578"/>
    <col min="9485" max="9487" width="14.6640625" style="578" customWidth="1"/>
    <col min="9488" max="9488" width="31" style="578" customWidth="1"/>
    <col min="9489" max="9489" width="10.33203125" style="578" bestFit="1" customWidth="1"/>
    <col min="9490" max="9728" width="9.109375" style="578"/>
    <col min="9729" max="9729" width="1.6640625" style="578" customWidth="1"/>
    <col min="9730" max="9735" width="0" style="578" hidden="1" customWidth="1"/>
    <col min="9736" max="9736" width="4" style="578" customWidth="1"/>
    <col min="9737" max="9738" width="9.109375" style="578"/>
    <col min="9739" max="9739" width="12.88671875" style="578" bestFit="1" customWidth="1"/>
    <col min="9740" max="9740" width="9.109375" style="578"/>
    <col min="9741" max="9743" width="14.6640625" style="578" customWidth="1"/>
    <col min="9744" max="9744" width="31" style="578" customWidth="1"/>
    <col min="9745" max="9745" width="10.33203125" style="578" bestFit="1" customWidth="1"/>
    <col min="9746" max="9984" width="9.109375" style="578"/>
    <col min="9985" max="9985" width="1.6640625" style="578" customWidth="1"/>
    <col min="9986" max="9991" width="0" style="578" hidden="1" customWidth="1"/>
    <col min="9992" max="9992" width="4" style="578" customWidth="1"/>
    <col min="9993" max="9994" width="9.109375" style="578"/>
    <col min="9995" max="9995" width="12.88671875" style="578" bestFit="1" customWidth="1"/>
    <col min="9996" max="9996" width="9.109375" style="578"/>
    <col min="9997" max="9999" width="14.6640625" style="578" customWidth="1"/>
    <col min="10000" max="10000" width="31" style="578" customWidth="1"/>
    <col min="10001" max="10001" width="10.33203125" style="578" bestFit="1" customWidth="1"/>
    <col min="10002" max="10240" width="9.109375" style="578"/>
    <col min="10241" max="10241" width="1.6640625" style="578" customWidth="1"/>
    <col min="10242" max="10247" width="0" style="578" hidden="1" customWidth="1"/>
    <col min="10248" max="10248" width="4" style="578" customWidth="1"/>
    <col min="10249" max="10250" width="9.109375" style="578"/>
    <col min="10251" max="10251" width="12.88671875" style="578" bestFit="1" customWidth="1"/>
    <col min="10252" max="10252" width="9.109375" style="578"/>
    <col min="10253" max="10255" width="14.6640625" style="578" customWidth="1"/>
    <col min="10256" max="10256" width="31" style="578" customWidth="1"/>
    <col min="10257" max="10257" width="10.33203125" style="578" bestFit="1" customWidth="1"/>
    <col min="10258" max="10496" width="9.109375" style="578"/>
    <col min="10497" max="10497" width="1.6640625" style="578" customWidth="1"/>
    <col min="10498" max="10503" width="0" style="578" hidden="1" customWidth="1"/>
    <col min="10504" max="10504" width="4" style="578" customWidth="1"/>
    <col min="10505" max="10506" width="9.109375" style="578"/>
    <col min="10507" max="10507" width="12.88671875" style="578" bestFit="1" customWidth="1"/>
    <col min="10508" max="10508" width="9.109375" style="578"/>
    <col min="10509" max="10511" width="14.6640625" style="578" customWidth="1"/>
    <col min="10512" max="10512" width="31" style="578" customWidth="1"/>
    <col min="10513" max="10513" width="10.33203125" style="578" bestFit="1" customWidth="1"/>
    <col min="10514" max="10752" width="9.109375" style="578"/>
    <col min="10753" max="10753" width="1.6640625" style="578" customWidth="1"/>
    <col min="10754" max="10759" width="0" style="578" hidden="1" customWidth="1"/>
    <col min="10760" max="10760" width="4" style="578" customWidth="1"/>
    <col min="10761" max="10762" width="9.109375" style="578"/>
    <col min="10763" max="10763" width="12.88671875" style="578" bestFit="1" customWidth="1"/>
    <col min="10764" max="10764" width="9.109375" style="578"/>
    <col min="10765" max="10767" width="14.6640625" style="578" customWidth="1"/>
    <col min="10768" max="10768" width="31" style="578" customWidth="1"/>
    <col min="10769" max="10769" width="10.33203125" style="578" bestFit="1" customWidth="1"/>
    <col min="10770" max="11008" width="9.109375" style="578"/>
    <col min="11009" max="11009" width="1.6640625" style="578" customWidth="1"/>
    <col min="11010" max="11015" width="0" style="578" hidden="1" customWidth="1"/>
    <col min="11016" max="11016" width="4" style="578" customWidth="1"/>
    <col min="11017" max="11018" width="9.109375" style="578"/>
    <col min="11019" max="11019" width="12.88671875" style="578" bestFit="1" customWidth="1"/>
    <col min="11020" max="11020" width="9.109375" style="578"/>
    <col min="11021" max="11023" width="14.6640625" style="578" customWidth="1"/>
    <col min="11024" max="11024" width="31" style="578" customWidth="1"/>
    <col min="11025" max="11025" width="10.33203125" style="578" bestFit="1" customWidth="1"/>
    <col min="11026" max="11264" width="9.109375" style="578"/>
    <col min="11265" max="11265" width="1.6640625" style="578" customWidth="1"/>
    <col min="11266" max="11271" width="0" style="578" hidden="1" customWidth="1"/>
    <col min="11272" max="11272" width="4" style="578" customWidth="1"/>
    <col min="11273" max="11274" width="9.109375" style="578"/>
    <col min="11275" max="11275" width="12.88671875" style="578" bestFit="1" customWidth="1"/>
    <col min="11276" max="11276" width="9.109375" style="578"/>
    <col min="11277" max="11279" width="14.6640625" style="578" customWidth="1"/>
    <col min="11280" max="11280" width="31" style="578" customWidth="1"/>
    <col min="11281" max="11281" width="10.33203125" style="578" bestFit="1" customWidth="1"/>
    <col min="11282" max="11520" width="9.109375" style="578"/>
    <col min="11521" max="11521" width="1.6640625" style="578" customWidth="1"/>
    <col min="11522" max="11527" width="0" style="578" hidden="1" customWidth="1"/>
    <col min="11528" max="11528" width="4" style="578" customWidth="1"/>
    <col min="11529" max="11530" width="9.109375" style="578"/>
    <col min="11531" max="11531" width="12.88671875" style="578" bestFit="1" customWidth="1"/>
    <col min="11532" max="11532" width="9.109375" style="578"/>
    <col min="11533" max="11535" width="14.6640625" style="578" customWidth="1"/>
    <col min="11536" max="11536" width="31" style="578" customWidth="1"/>
    <col min="11537" max="11537" width="10.33203125" style="578" bestFit="1" customWidth="1"/>
    <col min="11538" max="11776" width="9.109375" style="578"/>
    <col min="11777" max="11777" width="1.6640625" style="578" customWidth="1"/>
    <col min="11778" max="11783" width="0" style="578" hidden="1" customWidth="1"/>
    <col min="11784" max="11784" width="4" style="578" customWidth="1"/>
    <col min="11785" max="11786" width="9.109375" style="578"/>
    <col min="11787" max="11787" width="12.88671875" style="578" bestFit="1" customWidth="1"/>
    <col min="11788" max="11788" width="9.109375" style="578"/>
    <col min="11789" max="11791" width="14.6640625" style="578" customWidth="1"/>
    <col min="11792" max="11792" width="31" style="578" customWidth="1"/>
    <col min="11793" max="11793" width="10.33203125" style="578" bestFit="1" customWidth="1"/>
    <col min="11794" max="12032" width="9.109375" style="578"/>
    <col min="12033" max="12033" width="1.6640625" style="578" customWidth="1"/>
    <col min="12034" max="12039" width="0" style="578" hidden="1" customWidth="1"/>
    <col min="12040" max="12040" width="4" style="578" customWidth="1"/>
    <col min="12041" max="12042" width="9.109375" style="578"/>
    <col min="12043" max="12043" width="12.88671875" style="578" bestFit="1" customWidth="1"/>
    <col min="12044" max="12044" width="9.109375" style="578"/>
    <col min="12045" max="12047" width="14.6640625" style="578" customWidth="1"/>
    <col min="12048" max="12048" width="31" style="578" customWidth="1"/>
    <col min="12049" max="12049" width="10.33203125" style="578" bestFit="1" customWidth="1"/>
    <col min="12050" max="12288" width="9.109375" style="578"/>
    <col min="12289" max="12289" width="1.6640625" style="578" customWidth="1"/>
    <col min="12290" max="12295" width="0" style="578" hidden="1" customWidth="1"/>
    <col min="12296" max="12296" width="4" style="578" customWidth="1"/>
    <col min="12297" max="12298" width="9.109375" style="578"/>
    <col min="12299" max="12299" width="12.88671875" style="578" bestFit="1" customWidth="1"/>
    <col min="12300" max="12300" width="9.109375" style="578"/>
    <col min="12301" max="12303" width="14.6640625" style="578" customWidth="1"/>
    <col min="12304" max="12304" width="31" style="578" customWidth="1"/>
    <col min="12305" max="12305" width="10.33203125" style="578" bestFit="1" customWidth="1"/>
    <col min="12306" max="12544" width="9.109375" style="578"/>
    <col min="12545" max="12545" width="1.6640625" style="578" customWidth="1"/>
    <col min="12546" max="12551" width="0" style="578" hidden="1" customWidth="1"/>
    <col min="12552" max="12552" width="4" style="578" customWidth="1"/>
    <col min="12553" max="12554" width="9.109375" style="578"/>
    <col min="12555" max="12555" width="12.88671875" style="578" bestFit="1" customWidth="1"/>
    <col min="12556" max="12556" width="9.109375" style="578"/>
    <col min="12557" max="12559" width="14.6640625" style="578" customWidth="1"/>
    <col min="12560" max="12560" width="31" style="578" customWidth="1"/>
    <col min="12561" max="12561" width="10.33203125" style="578" bestFit="1" customWidth="1"/>
    <col min="12562" max="12800" width="9.109375" style="578"/>
    <col min="12801" max="12801" width="1.6640625" style="578" customWidth="1"/>
    <col min="12802" max="12807" width="0" style="578" hidden="1" customWidth="1"/>
    <col min="12808" max="12808" width="4" style="578" customWidth="1"/>
    <col min="12809" max="12810" width="9.109375" style="578"/>
    <col min="12811" max="12811" width="12.88671875" style="578" bestFit="1" customWidth="1"/>
    <col min="12812" max="12812" width="9.109375" style="578"/>
    <col min="12813" max="12815" width="14.6640625" style="578" customWidth="1"/>
    <col min="12816" max="12816" width="31" style="578" customWidth="1"/>
    <col min="12817" max="12817" width="10.33203125" style="578" bestFit="1" customWidth="1"/>
    <col min="12818" max="13056" width="9.109375" style="578"/>
    <col min="13057" max="13057" width="1.6640625" style="578" customWidth="1"/>
    <col min="13058" max="13063" width="0" style="578" hidden="1" customWidth="1"/>
    <col min="13064" max="13064" width="4" style="578" customWidth="1"/>
    <col min="13065" max="13066" width="9.109375" style="578"/>
    <col min="13067" max="13067" width="12.88671875" style="578" bestFit="1" customWidth="1"/>
    <col min="13068" max="13068" width="9.109375" style="578"/>
    <col min="13069" max="13071" width="14.6640625" style="578" customWidth="1"/>
    <col min="13072" max="13072" width="31" style="578" customWidth="1"/>
    <col min="13073" max="13073" width="10.33203125" style="578" bestFit="1" customWidth="1"/>
    <col min="13074" max="13312" width="9.109375" style="578"/>
    <col min="13313" max="13313" width="1.6640625" style="578" customWidth="1"/>
    <col min="13314" max="13319" width="0" style="578" hidden="1" customWidth="1"/>
    <col min="13320" max="13320" width="4" style="578" customWidth="1"/>
    <col min="13321" max="13322" width="9.109375" style="578"/>
    <col min="13323" max="13323" width="12.88671875" style="578" bestFit="1" customWidth="1"/>
    <col min="13324" max="13324" width="9.109375" style="578"/>
    <col min="13325" max="13327" width="14.6640625" style="578" customWidth="1"/>
    <col min="13328" max="13328" width="31" style="578" customWidth="1"/>
    <col min="13329" max="13329" width="10.33203125" style="578" bestFit="1" customWidth="1"/>
    <col min="13330" max="13568" width="9.109375" style="578"/>
    <col min="13569" max="13569" width="1.6640625" style="578" customWidth="1"/>
    <col min="13570" max="13575" width="0" style="578" hidden="1" customWidth="1"/>
    <col min="13576" max="13576" width="4" style="578" customWidth="1"/>
    <col min="13577" max="13578" width="9.109375" style="578"/>
    <col min="13579" max="13579" width="12.88671875" style="578" bestFit="1" customWidth="1"/>
    <col min="13580" max="13580" width="9.109375" style="578"/>
    <col min="13581" max="13583" width="14.6640625" style="578" customWidth="1"/>
    <col min="13584" max="13584" width="31" style="578" customWidth="1"/>
    <col min="13585" max="13585" width="10.33203125" style="578" bestFit="1" customWidth="1"/>
    <col min="13586" max="13824" width="9.109375" style="578"/>
    <col min="13825" max="13825" width="1.6640625" style="578" customWidth="1"/>
    <col min="13826" max="13831" width="0" style="578" hidden="1" customWidth="1"/>
    <col min="13832" max="13832" width="4" style="578" customWidth="1"/>
    <col min="13833" max="13834" width="9.109375" style="578"/>
    <col min="13835" max="13835" width="12.88671875" style="578" bestFit="1" customWidth="1"/>
    <col min="13836" max="13836" width="9.109375" style="578"/>
    <col min="13837" max="13839" width="14.6640625" style="578" customWidth="1"/>
    <col min="13840" max="13840" width="31" style="578" customWidth="1"/>
    <col min="13841" max="13841" width="10.33203125" style="578" bestFit="1" customWidth="1"/>
    <col min="13842" max="14080" width="9.109375" style="578"/>
    <col min="14081" max="14081" width="1.6640625" style="578" customWidth="1"/>
    <col min="14082" max="14087" width="0" style="578" hidden="1" customWidth="1"/>
    <col min="14088" max="14088" width="4" style="578" customWidth="1"/>
    <col min="14089" max="14090" width="9.109375" style="578"/>
    <col min="14091" max="14091" width="12.88671875" style="578" bestFit="1" customWidth="1"/>
    <col min="14092" max="14092" width="9.109375" style="578"/>
    <col min="14093" max="14095" width="14.6640625" style="578" customWidth="1"/>
    <col min="14096" max="14096" width="31" style="578" customWidth="1"/>
    <col min="14097" max="14097" width="10.33203125" style="578" bestFit="1" customWidth="1"/>
    <col min="14098" max="14336" width="9.109375" style="578"/>
    <col min="14337" max="14337" width="1.6640625" style="578" customWidth="1"/>
    <col min="14338" max="14343" width="0" style="578" hidden="1" customWidth="1"/>
    <col min="14344" max="14344" width="4" style="578" customWidth="1"/>
    <col min="14345" max="14346" width="9.109375" style="578"/>
    <col min="14347" max="14347" width="12.88671875" style="578" bestFit="1" customWidth="1"/>
    <col min="14348" max="14348" width="9.109375" style="578"/>
    <col min="14349" max="14351" width="14.6640625" style="578" customWidth="1"/>
    <col min="14352" max="14352" width="31" style="578" customWidth="1"/>
    <col min="14353" max="14353" width="10.33203125" style="578" bestFit="1" customWidth="1"/>
    <col min="14354" max="14592" width="9.109375" style="578"/>
    <col min="14593" max="14593" width="1.6640625" style="578" customWidth="1"/>
    <col min="14594" max="14599" width="0" style="578" hidden="1" customWidth="1"/>
    <col min="14600" max="14600" width="4" style="578" customWidth="1"/>
    <col min="14601" max="14602" width="9.109375" style="578"/>
    <col min="14603" max="14603" width="12.88671875" style="578" bestFit="1" customWidth="1"/>
    <col min="14604" max="14604" width="9.109375" style="578"/>
    <col min="14605" max="14607" width="14.6640625" style="578" customWidth="1"/>
    <col min="14608" max="14608" width="31" style="578" customWidth="1"/>
    <col min="14609" max="14609" width="10.33203125" style="578" bestFit="1" customWidth="1"/>
    <col min="14610" max="14848" width="9.109375" style="578"/>
    <col min="14849" max="14849" width="1.6640625" style="578" customWidth="1"/>
    <col min="14850" max="14855" width="0" style="578" hidden="1" customWidth="1"/>
    <col min="14856" max="14856" width="4" style="578" customWidth="1"/>
    <col min="14857" max="14858" width="9.109375" style="578"/>
    <col min="14859" max="14859" width="12.88671875" style="578" bestFit="1" customWidth="1"/>
    <col min="14860" max="14860" width="9.109375" style="578"/>
    <col min="14861" max="14863" width="14.6640625" style="578" customWidth="1"/>
    <col min="14864" max="14864" width="31" style="578" customWidth="1"/>
    <col min="14865" max="14865" width="10.33203125" style="578" bestFit="1" customWidth="1"/>
    <col min="14866" max="15104" width="9.109375" style="578"/>
    <col min="15105" max="15105" width="1.6640625" style="578" customWidth="1"/>
    <col min="15106" max="15111" width="0" style="578" hidden="1" customWidth="1"/>
    <col min="15112" max="15112" width="4" style="578" customWidth="1"/>
    <col min="15113" max="15114" width="9.109375" style="578"/>
    <col min="15115" max="15115" width="12.88671875" style="578" bestFit="1" customWidth="1"/>
    <col min="15116" max="15116" width="9.109375" style="578"/>
    <col min="15117" max="15119" width="14.6640625" style="578" customWidth="1"/>
    <col min="15120" max="15120" width="31" style="578" customWidth="1"/>
    <col min="15121" max="15121" width="10.33203125" style="578" bestFit="1" customWidth="1"/>
    <col min="15122" max="15360" width="9.109375" style="578"/>
    <col min="15361" max="15361" width="1.6640625" style="578" customWidth="1"/>
    <col min="15362" max="15367" width="0" style="578" hidden="1" customWidth="1"/>
    <col min="15368" max="15368" width="4" style="578" customWidth="1"/>
    <col min="15369" max="15370" width="9.109375" style="578"/>
    <col min="15371" max="15371" width="12.88671875" style="578" bestFit="1" customWidth="1"/>
    <col min="15372" max="15372" width="9.109375" style="578"/>
    <col min="15373" max="15375" width="14.6640625" style="578" customWidth="1"/>
    <col min="15376" max="15376" width="31" style="578" customWidth="1"/>
    <col min="15377" max="15377" width="10.33203125" style="578" bestFit="1" customWidth="1"/>
    <col min="15378" max="15616" width="9.109375" style="578"/>
    <col min="15617" max="15617" width="1.6640625" style="578" customWidth="1"/>
    <col min="15618" max="15623" width="0" style="578" hidden="1" customWidth="1"/>
    <col min="15624" max="15624" width="4" style="578" customWidth="1"/>
    <col min="15625" max="15626" width="9.109375" style="578"/>
    <col min="15627" max="15627" width="12.88671875" style="578" bestFit="1" customWidth="1"/>
    <col min="15628" max="15628" width="9.109375" style="578"/>
    <col min="15629" max="15631" width="14.6640625" style="578" customWidth="1"/>
    <col min="15632" max="15632" width="31" style="578" customWidth="1"/>
    <col min="15633" max="15633" width="10.33203125" style="578" bestFit="1" customWidth="1"/>
    <col min="15634" max="15872" width="9.109375" style="578"/>
    <col min="15873" max="15873" width="1.6640625" style="578" customWidth="1"/>
    <col min="15874" max="15879" width="0" style="578" hidden="1" customWidth="1"/>
    <col min="15880" max="15880" width="4" style="578" customWidth="1"/>
    <col min="15881" max="15882" width="9.109375" style="578"/>
    <col min="15883" max="15883" width="12.88671875" style="578" bestFit="1" customWidth="1"/>
    <col min="15884" max="15884" width="9.109375" style="578"/>
    <col min="15885" max="15887" width="14.6640625" style="578" customWidth="1"/>
    <col min="15888" max="15888" width="31" style="578" customWidth="1"/>
    <col min="15889" max="15889" width="10.33203125" style="578" bestFit="1" customWidth="1"/>
    <col min="15890" max="16128" width="9.109375" style="578"/>
    <col min="16129" max="16129" width="1.6640625" style="578" customWidth="1"/>
    <col min="16130" max="16135" width="0" style="578" hidden="1" customWidth="1"/>
    <col min="16136" max="16136" width="4" style="578" customWidth="1"/>
    <col min="16137" max="16138" width="9.109375" style="578"/>
    <col min="16139" max="16139" width="12.88671875" style="578" bestFit="1" customWidth="1"/>
    <col min="16140" max="16140" width="9.109375" style="578"/>
    <col min="16141" max="16143" width="14.6640625" style="578" customWidth="1"/>
    <col min="16144" max="16144" width="31" style="578" customWidth="1"/>
    <col min="16145" max="16145" width="10.33203125" style="578" bestFit="1" customWidth="1"/>
    <col min="16146" max="16384" width="9.109375" style="578"/>
  </cols>
  <sheetData>
    <row r="2" spans="2:16">
      <c r="C2" s="579"/>
      <c r="D2" s="579"/>
      <c r="E2" s="579"/>
      <c r="F2" s="579"/>
      <c r="G2" s="579"/>
      <c r="H2" s="579"/>
      <c r="I2" s="579" t="s">
        <v>341</v>
      </c>
      <c r="J2" s="579"/>
      <c r="K2" s="579"/>
      <c r="L2" s="579"/>
      <c r="M2" s="579"/>
    </row>
    <row r="3" spans="2:16" ht="3" customHeight="1"/>
    <row r="4" spans="2:16">
      <c r="C4" s="579"/>
      <c r="D4" s="579"/>
      <c r="E4" s="579"/>
      <c r="F4" s="579"/>
      <c r="G4" s="579"/>
      <c r="H4" s="579"/>
      <c r="I4" s="579" t="s">
        <v>476</v>
      </c>
      <c r="J4" s="579"/>
      <c r="K4" s="579"/>
      <c r="L4" s="579"/>
      <c r="M4" s="579"/>
    </row>
    <row r="5" spans="2:16">
      <c r="I5" s="580"/>
    </row>
    <row r="6" spans="2:16">
      <c r="B6" s="827" t="s">
        <v>403</v>
      </c>
      <c r="C6" s="827"/>
      <c r="D6" s="827"/>
      <c r="E6" s="827"/>
      <c r="F6" s="827"/>
      <c r="G6" s="827"/>
      <c r="I6" s="582" t="s">
        <v>295</v>
      </c>
      <c r="J6" s="582"/>
      <c r="K6" s="582"/>
      <c r="L6" s="582"/>
      <c r="M6" s="581" t="s">
        <v>404</v>
      </c>
      <c r="N6" s="581" t="s">
        <v>405</v>
      </c>
      <c r="O6" s="581" t="s">
        <v>406</v>
      </c>
    </row>
    <row r="8" spans="2:16" ht="15" customHeight="1">
      <c r="B8" s="579" t="s">
        <v>407</v>
      </c>
      <c r="C8" s="579"/>
      <c r="D8" s="579"/>
      <c r="E8" s="579"/>
      <c r="F8" s="583">
        <v>-26726</v>
      </c>
      <c r="G8" s="583">
        <v>-26726</v>
      </c>
      <c r="I8" s="579" t="s">
        <v>480</v>
      </c>
      <c r="J8" s="579"/>
      <c r="K8" s="579"/>
      <c r="L8" s="579"/>
      <c r="M8" s="583">
        <f>'FLOW 2022'!M20</f>
        <v>58711.890000000021</v>
      </c>
      <c r="N8" s="583">
        <f>'FLOW 2022'!N20</f>
        <v>430367.44000000006</v>
      </c>
      <c r="O8" s="583">
        <f>M8+N8</f>
        <v>489079.33000000007</v>
      </c>
      <c r="P8" s="584"/>
    </row>
    <row r="9" spans="2:16" ht="15" customHeight="1">
      <c r="F9" s="585"/>
      <c r="G9" s="585"/>
      <c r="M9" s="585"/>
      <c r="N9" s="585"/>
      <c r="O9" s="585"/>
    </row>
    <row r="10" spans="2:16" ht="15" customHeight="1">
      <c r="B10" s="586" t="s">
        <v>323</v>
      </c>
      <c r="E10" s="587">
        <v>0.42</v>
      </c>
      <c r="F10" s="588">
        <v>6444</v>
      </c>
      <c r="G10" s="588">
        <v>6444</v>
      </c>
      <c r="I10" s="579" t="s">
        <v>477</v>
      </c>
      <c r="L10" s="589"/>
      <c r="M10" s="590">
        <f>17850.77*12</f>
        <v>214209.24</v>
      </c>
      <c r="N10" s="590">
        <f>16708.38*12</f>
        <v>200500.56</v>
      </c>
      <c r="O10" s="583">
        <f>SUM(M10:N10)</f>
        <v>414709.8</v>
      </c>
    </row>
    <row r="11" spans="2:16" ht="15" customHeight="1">
      <c r="B11" s="586" t="s">
        <v>324</v>
      </c>
      <c r="E11" s="587">
        <v>0.42</v>
      </c>
      <c r="F11" s="588">
        <v>6444</v>
      </c>
      <c r="G11" s="588">
        <v>6444</v>
      </c>
      <c r="I11" s="586"/>
      <c r="L11" s="587"/>
      <c r="M11" s="588"/>
      <c r="N11" s="588"/>
      <c r="O11" s="588"/>
    </row>
    <row r="12" spans="2:16" ht="15" customHeight="1">
      <c r="B12" s="586" t="s">
        <v>325</v>
      </c>
      <c r="E12" s="587">
        <v>0.42</v>
      </c>
      <c r="F12" s="588">
        <v>6444</v>
      </c>
      <c r="G12" s="588">
        <v>6444</v>
      </c>
      <c r="I12" s="579" t="s">
        <v>478</v>
      </c>
      <c r="L12" s="589"/>
      <c r="M12" s="583">
        <f>-'CAPEX 2023'!D30</f>
        <v>-264300</v>
      </c>
      <c r="N12" s="583">
        <f>-'MAJOR 2023'!D11</f>
        <v>-65000</v>
      </c>
      <c r="O12" s="583">
        <f>SUM(M12:N12)</f>
        <v>-329300</v>
      </c>
    </row>
    <row r="13" spans="2:16" ht="15" customHeight="1" thickBot="1">
      <c r="B13" s="586" t="s">
        <v>326</v>
      </c>
      <c r="E13" s="587">
        <v>0.42</v>
      </c>
      <c r="F13" s="588">
        <v>6444</v>
      </c>
      <c r="G13" s="588">
        <v>6444</v>
      </c>
      <c r="I13" s="586"/>
      <c r="L13" s="587"/>
      <c r="M13" s="588"/>
      <c r="N13" s="585"/>
      <c r="O13" s="585"/>
    </row>
    <row r="14" spans="2:16" ht="15" customHeight="1" thickTop="1" thickBot="1">
      <c r="B14" s="586" t="s">
        <v>327</v>
      </c>
      <c r="E14" s="587">
        <v>0.42</v>
      </c>
      <c r="F14" s="588">
        <v>6444</v>
      </c>
      <c r="G14" s="588">
        <v>6444</v>
      </c>
      <c r="I14" s="591" t="s">
        <v>479</v>
      </c>
      <c r="J14" s="591"/>
      <c r="K14" s="591"/>
      <c r="L14" s="591"/>
      <c r="M14" s="592">
        <f>SUM(M8:M12)</f>
        <v>8621.1300000000047</v>
      </c>
      <c r="N14" s="592">
        <f>SUM(N8:N12)</f>
        <v>565868</v>
      </c>
      <c r="O14" s="592">
        <f>SUM(M14:N14)</f>
        <v>574489.13</v>
      </c>
    </row>
    <row r="15" spans="2:16" ht="15" hidden="1" customHeight="1" thickTop="1">
      <c r="B15" s="586" t="s">
        <v>328</v>
      </c>
      <c r="E15" s="587">
        <v>0.42</v>
      </c>
      <c r="F15" s="588">
        <v>6444</v>
      </c>
      <c r="G15" s="588">
        <v>6444</v>
      </c>
      <c r="I15" s="586"/>
      <c r="L15" s="587"/>
      <c r="M15" s="588"/>
      <c r="N15" s="585"/>
      <c r="O15" s="585"/>
    </row>
    <row r="16" spans="2:16" ht="15" hidden="1" customHeight="1">
      <c r="B16" s="586"/>
      <c r="E16" s="587"/>
      <c r="F16" s="588"/>
      <c r="G16" s="588"/>
      <c r="I16" s="579" t="s">
        <v>411</v>
      </c>
      <c r="L16" s="589"/>
      <c r="M16" s="590">
        <f>17850.77*0</f>
        <v>0</v>
      </c>
      <c r="N16" s="590">
        <f>16708.38*0</f>
        <v>0</v>
      </c>
      <c r="O16" s="583">
        <f>SUM(M16:N16)</f>
        <v>0</v>
      </c>
    </row>
    <row r="17" spans="2:15" ht="15" hidden="1" customHeight="1">
      <c r="B17" s="586"/>
      <c r="E17" s="587"/>
      <c r="F17" s="588"/>
      <c r="G17" s="588"/>
      <c r="I17" s="586"/>
      <c r="L17" s="587"/>
      <c r="M17" s="588"/>
      <c r="N17" s="585"/>
      <c r="O17" s="585"/>
    </row>
    <row r="18" spans="2:15" ht="15" hidden="1" customHeight="1">
      <c r="B18" s="586"/>
      <c r="E18" s="587"/>
      <c r="F18" s="588"/>
      <c r="G18" s="588"/>
      <c r="I18" s="579" t="s">
        <v>412</v>
      </c>
      <c r="L18" s="587"/>
      <c r="M18" s="583">
        <f>-'CAPITAL 2022'!I28*0</f>
        <v>0</v>
      </c>
      <c r="N18" s="583">
        <f>-'MAJOR 2022'!I12*0</f>
        <v>0</v>
      </c>
      <c r="O18" s="583">
        <f>SUM(M18:N18)</f>
        <v>0</v>
      </c>
    </row>
    <row r="19" spans="2:15" ht="15" hidden="1" customHeight="1" thickBot="1">
      <c r="B19" s="586"/>
      <c r="E19" s="587"/>
      <c r="F19" s="588"/>
      <c r="G19" s="588"/>
      <c r="I19" s="586"/>
      <c r="L19" s="587"/>
      <c r="M19" s="588"/>
      <c r="N19" s="585"/>
      <c r="O19" s="585"/>
    </row>
    <row r="20" spans="2:15" ht="15" hidden="1" customHeight="1" thickTop="1" thickBot="1">
      <c r="B20" s="586"/>
      <c r="E20" s="587"/>
      <c r="F20" s="588"/>
      <c r="G20" s="588"/>
      <c r="I20" s="591" t="s">
        <v>413</v>
      </c>
      <c r="J20" s="591"/>
      <c r="K20" s="591"/>
      <c r="L20" s="591"/>
      <c r="M20" s="592">
        <f>SUM(M14:M18)</f>
        <v>8621.1300000000047</v>
      </c>
      <c r="N20" s="592">
        <f>SUM(N14:N18)</f>
        <v>565868</v>
      </c>
      <c r="O20" s="592">
        <f>SUM(O14:O18)</f>
        <v>574489.13</v>
      </c>
    </row>
    <row r="21" spans="2:15" ht="15" customHeight="1" thickTop="1">
      <c r="B21" s="586"/>
      <c r="E21" s="587"/>
      <c r="F21" s="588"/>
      <c r="G21" s="588"/>
      <c r="I21" s="586"/>
      <c r="L21" s="587"/>
      <c r="M21" s="588"/>
      <c r="N21" s="585"/>
      <c r="O21" s="585"/>
    </row>
    <row r="22" spans="2:15" ht="15" customHeight="1">
      <c r="B22" s="586"/>
      <c r="E22" s="587"/>
      <c r="F22" s="588"/>
      <c r="G22" s="588"/>
      <c r="I22" s="586"/>
      <c r="L22" s="587"/>
      <c r="M22" s="588"/>
      <c r="N22" s="585"/>
      <c r="O22" s="585"/>
    </row>
    <row r="29" spans="2:15">
      <c r="O29" s="561" t="s">
        <v>414</v>
      </c>
    </row>
    <row r="37" spans="15:15">
      <c r="O37" s="585"/>
    </row>
  </sheetData>
  <mergeCells count="1">
    <mergeCell ref="B6:G6"/>
  </mergeCells>
  <pageMargins left="0.95" right="0.2" top="1.25" bottom="0.25" header="0.3" footer="0.3"/>
  <pageSetup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DA48-55A2-414B-B582-ADAC5E6A8116}">
  <dimension ref="B1:F36"/>
  <sheetViews>
    <sheetView topLeftCell="A10" zoomScale="110" zoomScaleNormal="110" workbookViewId="0">
      <selection activeCell="C28" sqref="C28"/>
    </sheetView>
  </sheetViews>
  <sheetFormatPr defaultRowHeight="14.4"/>
  <cols>
    <col min="1" max="1" width="3.5546875" style="664" customWidth="1"/>
    <col min="2" max="2" width="65.21875" style="664" customWidth="1"/>
    <col min="3" max="3" width="18.88671875" style="664" customWidth="1"/>
    <col min="4" max="4" width="16.44140625" style="664" bestFit="1" customWidth="1"/>
    <col min="5" max="5" width="16.44140625" style="664" customWidth="1"/>
    <col min="6" max="253" width="8.88671875" style="664"/>
    <col min="254" max="254" width="4.88671875" style="664" customWidth="1"/>
    <col min="255" max="255" width="18.5546875" style="664" customWidth="1"/>
    <col min="256" max="256" width="29.44140625" style="664" customWidth="1"/>
    <col min="257" max="257" width="18.88671875" style="664" customWidth="1"/>
    <col min="258" max="258" width="14.44140625" style="664" customWidth="1"/>
    <col min="259" max="259" width="16.44140625" style="664" customWidth="1"/>
    <col min="260" max="509" width="8.88671875" style="664"/>
    <col min="510" max="510" width="4.88671875" style="664" customWidth="1"/>
    <col min="511" max="511" width="18.5546875" style="664" customWidth="1"/>
    <col min="512" max="512" width="29.44140625" style="664" customWidth="1"/>
    <col min="513" max="513" width="18.88671875" style="664" customWidth="1"/>
    <col min="514" max="514" width="14.44140625" style="664" customWidth="1"/>
    <col min="515" max="515" width="16.44140625" style="664" customWidth="1"/>
    <col min="516" max="765" width="8.88671875" style="664"/>
    <col min="766" max="766" width="4.88671875" style="664" customWidth="1"/>
    <col min="767" max="767" width="18.5546875" style="664" customWidth="1"/>
    <col min="768" max="768" width="29.44140625" style="664" customWidth="1"/>
    <col min="769" max="769" width="18.88671875" style="664" customWidth="1"/>
    <col min="770" max="770" width="14.44140625" style="664" customWidth="1"/>
    <col min="771" max="771" width="16.44140625" style="664" customWidth="1"/>
    <col min="772" max="1021" width="8.88671875" style="664"/>
    <col min="1022" max="1022" width="4.88671875" style="664" customWidth="1"/>
    <col min="1023" max="1023" width="18.5546875" style="664" customWidth="1"/>
    <col min="1024" max="1024" width="29.44140625" style="664" customWidth="1"/>
    <col min="1025" max="1025" width="18.88671875" style="664" customWidth="1"/>
    <col min="1026" max="1026" width="14.44140625" style="664" customWidth="1"/>
    <col min="1027" max="1027" width="16.44140625" style="664" customWidth="1"/>
    <col min="1028" max="1277" width="8.88671875" style="664"/>
    <col min="1278" max="1278" width="4.88671875" style="664" customWidth="1"/>
    <col min="1279" max="1279" width="18.5546875" style="664" customWidth="1"/>
    <col min="1280" max="1280" width="29.44140625" style="664" customWidth="1"/>
    <col min="1281" max="1281" width="18.88671875" style="664" customWidth="1"/>
    <col min="1282" max="1282" width="14.44140625" style="664" customWidth="1"/>
    <col min="1283" max="1283" width="16.44140625" style="664" customWidth="1"/>
    <col min="1284" max="1533" width="8.88671875" style="664"/>
    <col min="1534" max="1534" width="4.88671875" style="664" customWidth="1"/>
    <col min="1535" max="1535" width="18.5546875" style="664" customWidth="1"/>
    <col min="1536" max="1536" width="29.44140625" style="664" customWidth="1"/>
    <col min="1537" max="1537" width="18.88671875" style="664" customWidth="1"/>
    <col min="1538" max="1538" width="14.44140625" style="664" customWidth="1"/>
    <col min="1539" max="1539" width="16.44140625" style="664" customWidth="1"/>
    <col min="1540" max="1789" width="8.88671875" style="664"/>
    <col min="1790" max="1790" width="4.88671875" style="664" customWidth="1"/>
    <col min="1791" max="1791" width="18.5546875" style="664" customWidth="1"/>
    <col min="1792" max="1792" width="29.44140625" style="664" customWidth="1"/>
    <col min="1793" max="1793" width="18.88671875" style="664" customWidth="1"/>
    <col min="1794" max="1794" width="14.44140625" style="664" customWidth="1"/>
    <col min="1795" max="1795" width="16.44140625" style="664" customWidth="1"/>
    <col min="1796" max="2045" width="8.88671875" style="664"/>
    <col min="2046" max="2046" width="4.88671875" style="664" customWidth="1"/>
    <col min="2047" max="2047" width="18.5546875" style="664" customWidth="1"/>
    <col min="2048" max="2048" width="29.44140625" style="664" customWidth="1"/>
    <col min="2049" max="2049" width="18.88671875" style="664" customWidth="1"/>
    <col min="2050" max="2050" width="14.44140625" style="664" customWidth="1"/>
    <col min="2051" max="2051" width="16.44140625" style="664" customWidth="1"/>
    <col min="2052" max="2301" width="8.88671875" style="664"/>
    <col min="2302" max="2302" width="4.88671875" style="664" customWidth="1"/>
    <col min="2303" max="2303" width="18.5546875" style="664" customWidth="1"/>
    <col min="2304" max="2304" width="29.44140625" style="664" customWidth="1"/>
    <col min="2305" max="2305" width="18.88671875" style="664" customWidth="1"/>
    <col min="2306" max="2306" width="14.44140625" style="664" customWidth="1"/>
    <col min="2307" max="2307" width="16.44140625" style="664" customWidth="1"/>
    <col min="2308" max="2557" width="8.88671875" style="664"/>
    <col min="2558" max="2558" width="4.88671875" style="664" customWidth="1"/>
    <col min="2559" max="2559" width="18.5546875" style="664" customWidth="1"/>
    <col min="2560" max="2560" width="29.44140625" style="664" customWidth="1"/>
    <col min="2561" max="2561" width="18.88671875" style="664" customWidth="1"/>
    <col min="2562" max="2562" width="14.44140625" style="664" customWidth="1"/>
    <col min="2563" max="2563" width="16.44140625" style="664" customWidth="1"/>
    <col min="2564" max="2813" width="8.88671875" style="664"/>
    <col min="2814" max="2814" width="4.88671875" style="664" customWidth="1"/>
    <col min="2815" max="2815" width="18.5546875" style="664" customWidth="1"/>
    <col min="2816" max="2816" width="29.44140625" style="664" customWidth="1"/>
    <col min="2817" max="2817" width="18.88671875" style="664" customWidth="1"/>
    <col min="2818" max="2818" width="14.44140625" style="664" customWidth="1"/>
    <col min="2819" max="2819" width="16.44140625" style="664" customWidth="1"/>
    <col min="2820" max="3069" width="8.88671875" style="664"/>
    <col min="3070" max="3070" width="4.88671875" style="664" customWidth="1"/>
    <col min="3071" max="3071" width="18.5546875" style="664" customWidth="1"/>
    <col min="3072" max="3072" width="29.44140625" style="664" customWidth="1"/>
    <col min="3073" max="3073" width="18.88671875" style="664" customWidth="1"/>
    <col min="3074" max="3074" width="14.44140625" style="664" customWidth="1"/>
    <col min="3075" max="3075" width="16.44140625" style="664" customWidth="1"/>
    <col min="3076" max="3325" width="8.88671875" style="664"/>
    <col min="3326" max="3326" width="4.88671875" style="664" customWidth="1"/>
    <col min="3327" max="3327" width="18.5546875" style="664" customWidth="1"/>
    <col min="3328" max="3328" width="29.44140625" style="664" customWidth="1"/>
    <col min="3329" max="3329" width="18.88671875" style="664" customWidth="1"/>
    <col min="3330" max="3330" width="14.44140625" style="664" customWidth="1"/>
    <col min="3331" max="3331" width="16.44140625" style="664" customWidth="1"/>
    <col min="3332" max="3581" width="8.88671875" style="664"/>
    <col min="3582" max="3582" width="4.88671875" style="664" customWidth="1"/>
    <col min="3583" max="3583" width="18.5546875" style="664" customWidth="1"/>
    <col min="3584" max="3584" width="29.44140625" style="664" customWidth="1"/>
    <col min="3585" max="3585" width="18.88671875" style="664" customWidth="1"/>
    <col min="3586" max="3586" width="14.44140625" style="664" customWidth="1"/>
    <col min="3587" max="3587" width="16.44140625" style="664" customWidth="1"/>
    <col min="3588" max="3837" width="8.88671875" style="664"/>
    <col min="3838" max="3838" width="4.88671875" style="664" customWidth="1"/>
    <col min="3839" max="3839" width="18.5546875" style="664" customWidth="1"/>
    <col min="3840" max="3840" width="29.44140625" style="664" customWidth="1"/>
    <col min="3841" max="3841" width="18.88671875" style="664" customWidth="1"/>
    <col min="3842" max="3842" width="14.44140625" style="664" customWidth="1"/>
    <col min="3843" max="3843" width="16.44140625" style="664" customWidth="1"/>
    <col min="3844" max="4093" width="8.88671875" style="664"/>
    <col min="4094" max="4094" width="4.88671875" style="664" customWidth="1"/>
    <col min="4095" max="4095" width="18.5546875" style="664" customWidth="1"/>
    <col min="4096" max="4096" width="29.44140625" style="664" customWidth="1"/>
    <col min="4097" max="4097" width="18.88671875" style="664" customWidth="1"/>
    <col min="4098" max="4098" width="14.44140625" style="664" customWidth="1"/>
    <col min="4099" max="4099" width="16.44140625" style="664" customWidth="1"/>
    <col min="4100" max="4349" width="8.88671875" style="664"/>
    <col min="4350" max="4350" width="4.88671875" style="664" customWidth="1"/>
    <col min="4351" max="4351" width="18.5546875" style="664" customWidth="1"/>
    <col min="4352" max="4352" width="29.44140625" style="664" customWidth="1"/>
    <col min="4353" max="4353" width="18.88671875" style="664" customWidth="1"/>
    <col min="4354" max="4354" width="14.44140625" style="664" customWidth="1"/>
    <col min="4355" max="4355" width="16.44140625" style="664" customWidth="1"/>
    <col min="4356" max="4605" width="8.88671875" style="664"/>
    <col min="4606" max="4606" width="4.88671875" style="664" customWidth="1"/>
    <col min="4607" max="4607" width="18.5546875" style="664" customWidth="1"/>
    <col min="4608" max="4608" width="29.44140625" style="664" customWidth="1"/>
    <col min="4609" max="4609" width="18.88671875" style="664" customWidth="1"/>
    <col min="4610" max="4610" width="14.44140625" style="664" customWidth="1"/>
    <col min="4611" max="4611" width="16.44140625" style="664" customWidth="1"/>
    <col min="4612" max="4861" width="8.88671875" style="664"/>
    <col min="4862" max="4862" width="4.88671875" style="664" customWidth="1"/>
    <col min="4863" max="4863" width="18.5546875" style="664" customWidth="1"/>
    <col min="4864" max="4864" width="29.44140625" style="664" customWidth="1"/>
    <col min="4865" max="4865" width="18.88671875" style="664" customWidth="1"/>
    <col min="4866" max="4866" width="14.44140625" style="664" customWidth="1"/>
    <col min="4867" max="4867" width="16.44140625" style="664" customWidth="1"/>
    <col min="4868" max="5117" width="8.88671875" style="664"/>
    <col min="5118" max="5118" width="4.88671875" style="664" customWidth="1"/>
    <col min="5119" max="5119" width="18.5546875" style="664" customWidth="1"/>
    <col min="5120" max="5120" width="29.44140625" style="664" customWidth="1"/>
    <col min="5121" max="5121" width="18.88671875" style="664" customWidth="1"/>
    <col min="5122" max="5122" width="14.44140625" style="664" customWidth="1"/>
    <col min="5123" max="5123" width="16.44140625" style="664" customWidth="1"/>
    <col min="5124" max="5373" width="8.88671875" style="664"/>
    <col min="5374" max="5374" width="4.88671875" style="664" customWidth="1"/>
    <col min="5375" max="5375" width="18.5546875" style="664" customWidth="1"/>
    <col min="5376" max="5376" width="29.44140625" style="664" customWidth="1"/>
    <col min="5377" max="5377" width="18.88671875" style="664" customWidth="1"/>
    <col min="5378" max="5378" width="14.44140625" style="664" customWidth="1"/>
    <col min="5379" max="5379" width="16.44140625" style="664" customWidth="1"/>
    <col min="5380" max="5629" width="8.88671875" style="664"/>
    <col min="5630" max="5630" width="4.88671875" style="664" customWidth="1"/>
    <col min="5631" max="5631" width="18.5546875" style="664" customWidth="1"/>
    <col min="5632" max="5632" width="29.44140625" style="664" customWidth="1"/>
    <col min="5633" max="5633" width="18.88671875" style="664" customWidth="1"/>
    <col min="5634" max="5634" width="14.44140625" style="664" customWidth="1"/>
    <col min="5635" max="5635" width="16.44140625" style="664" customWidth="1"/>
    <col min="5636" max="5885" width="8.88671875" style="664"/>
    <col min="5886" max="5886" width="4.88671875" style="664" customWidth="1"/>
    <col min="5887" max="5887" width="18.5546875" style="664" customWidth="1"/>
    <col min="5888" max="5888" width="29.44140625" style="664" customWidth="1"/>
    <col min="5889" max="5889" width="18.88671875" style="664" customWidth="1"/>
    <col min="5890" max="5890" width="14.44140625" style="664" customWidth="1"/>
    <col min="5891" max="5891" width="16.44140625" style="664" customWidth="1"/>
    <col min="5892" max="6141" width="8.88671875" style="664"/>
    <col min="6142" max="6142" width="4.88671875" style="664" customWidth="1"/>
    <col min="6143" max="6143" width="18.5546875" style="664" customWidth="1"/>
    <col min="6144" max="6144" width="29.44140625" style="664" customWidth="1"/>
    <col min="6145" max="6145" width="18.88671875" style="664" customWidth="1"/>
    <col min="6146" max="6146" width="14.44140625" style="664" customWidth="1"/>
    <col min="6147" max="6147" width="16.44140625" style="664" customWidth="1"/>
    <col min="6148" max="6397" width="8.88671875" style="664"/>
    <col min="6398" max="6398" width="4.88671875" style="664" customWidth="1"/>
    <col min="6399" max="6399" width="18.5546875" style="664" customWidth="1"/>
    <col min="6400" max="6400" width="29.44140625" style="664" customWidth="1"/>
    <col min="6401" max="6401" width="18.88671875" style="664" customWidth="1"/>
    <col min="6402" max="6402" width="14.44140625" style="664" customWidth="1"/>
    <col min="6403" max="6403" width="16.44140625" style="664" customWidth="1"/>
    <col min="6404" max="6653" width="8.88671875" style="664"/>
    <col min="6654" max="6654" width="4.88671875" style="664" customWidth="1"/>
    <col min="6655" max="6655" width="18.5546875" style="664" customWidth="1"/>
    <col min="6656" max="6656" width="29.44140625" style="664" customWidth="1"/>
    <col min="6657" max="6657" width="18.88671875" style="664" customWidth="1"/>
    <col min="6658" max="6658" width="14.44140625" style="664" customWidth="1"/>
    <col min="6659" max="6659" width="16.44140625" style="664" customWidth="1"/>
    <col min="6660" max="6909" width="8.88671875" style="664"/>
    <col min="6910" max="6910" width="4.88671875" style="664" customWidth="1"/>
    <col min="6911" max="6911" width="18.5546875" style="664" customWidth="1"/>
    <col min="6912" max="6912" width="29.44140625" style="664" customWidth="1"/>
    <col min="6913" max="6913" width="18.88671875" style="664" customWidth="1"/>
    <col min="6914" max="6914" width="14.44140625" style="664" customWidth="1"/>
    <col min="6915" max="6915" width="16.44140625" style="664" customWidth="1"/>
    <col min="6916" max="7165" width="8.88671875" style="664"/>
    <col min="7166" max="7166" width="4.88671875" style="664" customWidth="1"/>
    <col min="7167" max="7167" width="18.5546875" style="664" customWidth="1"/>
    <col min="7168" max="7168" width="29.44140625" style="664" customWidth="1"/>
    <col min="7169" max="7169" width="18.88671875" style="664" customWidth="1"/>
    <col min="7170" max="7170" width="14.44140625" style="664" customWidth="1"/>
    <col min="7171" max="7171" width="16.44140625" style="664" customWidth="1"/>
    <col min="7172" max="7421" width="8.88671875" style="664"/>
    <col min="7422" max="7422" width="4.88671875" style="664" customWidth="1"/>
    <col min="7423" max="7423" width="18.5546875" style="664" customWidth="1"/>
    <col min="7424" max="7424" width="29.44140625" style="664" customWidth="1"/>
    <col min="7425" max="7425" width="18.88671875" style="664" customWidth="1"/>
    <col min="7426" max="7426" width="14.44140625" style="664" customWidth="1"/>
    <col min="7427" max="7427" width="16.44140625" style="664" customWidth="1"/>
    <col min="7428" max="7677" width="8.88671875" style="664"/>
    <col min="7678" max="7678" width="4.88671875" style="664" customWidth="1"/>
    <col min="7679" max="7679" width="18.5546875" style="664" customWidth="1"/>
    <col min="7680" max="7680" width="29.44140625" style="664" customWidth="1"/>
    <col min="7681" max="7681" width="18.88671875" style="664" customWidth="1"/>
    <col min="7682" max="7682" width="14.44140625" style="664" customWidth="1"/>
    <col min="7683" max="7683" width="16.44140625" style="664" customWidth="1"/>
    <col min="7684" max="7933" width="8.88671875" style="664"/>
    <col min="7934" max="7934" width="4.88671875" style="664" customWidth="1"/>
    <col min="7935" max="7935" width="18.5546875" style="664" customWidth="1"/>
    <col min="7936" max="7936" width="29.44140625" style="664" customWidth="1"/>
    <col min="7937" max="7937" width="18.88671875" style="664" customWidth="1"/>
    <col min="7938" max="7938" width="14.44140625" style="664" customWidth="1"/>
    <col min="7939" max="7939" width="16.44140625" style="664" customWidth="1"/>
    <col min="7940" max="8189" width="8.88671875" style="664"/>
    <col min="8190" max="8190" width="4.88671875" style="664" customWidth="1"/>
    <col min="8191" max="8191" width="18.5546875" style="664" customWidth="1"/>
    <col min="8192" max="8192" width="29.44140625" style="664" customWidth="1"/>
    <col min="8193" max="8193" width="18.88671875" style="664" customWidth="1"/>
    <col min="8194" max="8194" width="14.44140625" style="664" customWidth="1"/>
    <col min="8195" max="8195" width="16.44140625" style="664" customWidth="1"/>
    <col min="8196" max="8445" width="8.88671875" style="664"/>
    <col min="8446" max="8446" width="4.88671875" style="664" customWidth="1"/>
    <col min="8447" max="8447" width="18.5546875" style="664" customWidth="1"/>
    <col min="8448" max="8448" width="29.44140625" style="664" customWidth="1"/>
    <col min="8449" max="8449" width="18.88671875" style="664" customWidth="1"/>
    <col min="8450" max="8450" width="14.44140625" style="664" customWidth="1"/>
    <col min="8451" max="8451" width="16.44140625" style="664" customWidth="1"/>
    <col min="8452" max="8701" width="8.88671875" style="664"/>
    <col min="8702" max="8702" width="4.88671875" style="664" customWidth="1"/>
    <col min="8703" max="8703" width="18.5546875" style="664" customWidth="1"/>
    <col min="8704" max="8704" width="29.44140625" style="664" customWidth="1"/>
    <col min="8705" max="8705" width="18.88671875" style="664" customWidth="1"/>
    <col min="8706" max="8706" width="14.44140625" style="664" customWidth="1"/>
    <col min="8707" max="8707" width="16.44140625" style="664" customWidth="1"/>
    <col min="8708" max="8957" width="8.88671875" style="664"/>
    <col min="8958" max="8958" width="4.88671875" style="664" customWidth="1"/>
    <col min="8959" max="8959" width="18.5546875" style="664" customWidth="1"/>
    <col min="8960" max="8960" width="29.44140625" style="664" customWidth="1"/>
    <col min="8961" max="8961" width="18.88671875" style="664" customWidth="1"/>
    <col min="8962" max="8962" width="14.44140625" style="664" customWidth="1"/>
    <col min="8963" max="8963" width="16.44140625" style="664" customWidth="1"/>
    <col min="8964" max="9213" width="8.88671875" style="664"/>
    <col min="9214" max="9214" width="4.88671875" style="664" customWidth="1"/>
    <col min="9215" max="9215" width="18.5546875" style="664" customWidth="1"/>
    <col min="9216" max="9216" width="29.44140625" style="664" customWidth="1"/>
    <col min="9217" max="9217" width="18.88671875" style="664" customWidth="1"/>
    <col min="9218" max="9218" width="14.44140625" style="664" customWidth="1"/>
    <col min="9219" max="9219" width="16.44140625" style="664" customWidth="1"/>
    <col min="9220" max="9469" width="8.88671875" style="664"/>
    <col min="9470" max="9470" width="4.88671875" style="664" customWidth="1"/>
    <col min="9471" max="9471" width="18.5546875" style="664" customWidth="1"/>
    <col min="9472" max="9472" width="29.44140625" style="664" customWidth="1"/>
    <col min="9473" max="9473" width="18.88671875" style="664" customWidth="1"/>
    <col min="9474" max="9474" width="14.44140625" style="664" customWidth="1"/>
    <col min="9475" max="9475" width="16.44140625" style="664" customWidth="1"/>
    <col min="9476" max="9725" width="8.88671875" style="664"/>
    <col min="9726" max="9726" width="4.88671875" style="664" customWidth="1"/>
    <col min="9727" max="9727" width="18.5546875" style="664" customWidth="1"/>
    <col min="9728" max="9728" width="29.44140625" style="664" customWidth="1"/>
    <col min="9729" max="9729" width="18.88671875" style="664" customWidth="1"/>
    <col min="9730" max="9730" width="14.44140625" style="664" customWidth="1"/>
    <col min="9731" max="9731" width="16.44140625" style="664" customWidth="1"/>
    <col min="9732" max="9981" width="8.88671875" style="664"/>
    <col min="9982" max="9982" width="4.88671875" style="664" customWidth="1"/>
    <col min="9983" max="9983" width="18.5546875" style="664" customWidth="1"/>
    <col min="9984" max="9984" width="29.44140625" style="664" customWidth="1"/>
    <col min="9985" max="9985" width="18.88671875" style="664" customWidth="1"/>
    <col min="9986" max="9986" width="14.44140625" style="664" customWidth="1"/>
    <col min="9987" max="9987" width="16.44140625" style="664" customWidth="1"/>
    <col min="9988" max="10237" width="8.88671875" style="664"/>
    <col min="10238" max="10238" width="4.88671875" style="664" customWidth="1"/>
    <col min="10239" max="10239" width="18.5546875" style="664" customWidth="1"/>
    <col min="10240" max="10240" width="29.44140625" style="664" customWidth="1"/>
    <col min="10241" max="10241" width="18.88671875" style="664" customWidth="1"/>
    <col min="10242" max="10242" width="14.44140625" style="664" customWidth="1"/>
    <col min="10243" max="10243" width="16.44140625" style="664" customWidth="1"/>
    <col min="10244" max="10493" width="8.88671875" style="664"/>
    <col min="10494" max="10494" width="4.88671875" style="664" customWidth="1"/>
    <col min="10495" max="10495" width="18.5546875" style="664" customWidth="1"/>
    <col min="10496" max="10496" width="29.44140625" style="664" customWidth="1"/>
    <col min="10497" max="10497" width="18.88671875" style="664" customWidth="1"/>
    <col min="10498" max="10498" width="14.44140625" style="664" customWidth="1"/>
    <col min="10499" max="10499" width="16.44140625" style="664" customWidth="1"/>
    <col min="10500" max="10749" width="8.88671875" style="664"/>
    <col min="10750" max="10750" width="4.88671875" style="664" customWidth="1"/>
    <col min="10751" max="10751" width="18.5546875" style="664" customWidth="1"/>
    <col min="10752" max="10752" width="29.44140625" style="664" customWidth="1"/>
    <col min="10753" max="10753" width="18.88671875" style="664" customWidth="1"/>
    <col min="10754" max="10754" width="14.44140625" style="664" customWidth="1"/>
    <col min="10755" max="10755" width="16.44140625" style="664" customWidth="1"/>
    <col min="10756" max="11005" width="8.88671875" style="664"/>
    <col min="11006" max="11006" width="4.88671875" style="664" customWidth="1"/>
    <col min="11007" max="11007" width="18.5546875" style="664" customWidth="1"/>
    <col min="11008" max="11008" width="29.44140625" style="664" customWidth="1"/>
    <col min="11009" max="11009" width="18.88671875" style="664" customWidth="1"/>
    <col min="11010" max="11010" width="14.44140625" style="664" customWidth="1"/>
    <col min="11011" max="11011" width="16.44140625" style="664" customWidth="1"/>
    <col min="11012" max="11261" width="8.88671875" style="664"/>
    <col min="11262" max="11262" width="4.88671875" style="664" customWidth="1"/>
    <col min="11263" max="11263" width="18.5546875" style="664" customWidth="1"/>
    <col min="11264" max="11264" width="29.44140625" style="664" customWidth="1"/>
    <col min="11265" max="11265" width="18.88671875" style="664" customWidth="1"/>
    <col min="11266" max="11266" width="14.44140625" style="664" customWidth="1"/>
    <col min="11267" max="11267" width="16.44140625" style="664" customWidth="1"/>
    <col min="11268" max="11517" width="8.88671875" style="664"/>
    <col min="11518" max="11518" width="4.88671875" style="664" customWidth="1"/>
    <col min="11519" max="11519" width="18.5546875" style="664" customWidth="1"/>
    <col min="11520" max="11520" width="29.44140625" style="664" customWidth="1"/>
    <col min="11521" max="11521" width="18.88671875" style="664" customWidth="1"/>
    <col min="11522" max="11522" width="14.44140625" style="664" customWidth="1"/>
    <col min="11523" max="11523" width="16.44140625" style="664" customWidth="1"/>
    <col min="11524" max="11773" width="8.88671875" style="664"/>
    <col min="11774" max="11774" width="4.88671875" style="664" customWidth="1"/>
    <col min="11775" max="11775" width="18.5546875" style="664" customWidth="1"/>
    <col min="11776" max="11776" width="29.44140625" style="664" customWidth="1"/>
    <col min="11777" max="11777" width="18.88671875" style="664" customWidth="1"/>
    <col min="11778" max="11778" width="14.44140625" style="664" customWidth="1"/>
    <col min="11779" max="11779" width="16.44140625" style="664" customWidth="1"/>
    <col min="11780" max="12029" width="8.88671875" style="664"/>
    <col min="12030" max="12030" width="4.88671875" style="664" customWidth="1"/>
    <col min="12031" max="12031" width="18.5546875" style="664" customWidth="1"/>
    <col min="12032" max="12032" width="29.44140625" style="664" customWidth="1"/>
    <col min="12033" max="12033" width="18.88671875" style="664" customWidth="1"/>
    <col min="12034" max="12034" width="14.44140625" style="664" customWidth="1"/>
    <col min="12035" max="12035" width="16.44140625" style="664" customWidth="1"/>
    <col min="12036" max="12285" width="8.88671875" style="664"/>
    <col min="12286" max="12286" width="4.88671875" style="664" customWidth="1"/>
    <col min="12287" max="12287" width="18.5546875" style="664" customWidth="1"/>
    <col min="12288" max="12288" width="29.44140625" style="664" customWidth="1"/>
    <col min="12289" max="12289" width="18.88671875" style="664" customWidth="1"/>
    <col min="12290" max="12290" width="14.44140625" style="664" customWidth="1"/>
    <col min="12291" max="12291" width="16.44140625" style="664" customWidth="1"/>
    <col min="12292" max="12541" width="8.88671875" style="664"/>
    <col min="12542" max="12542" width="4.88671875" style="664" customWidth="1"/>
    <col min="12543" max="12543" width="18.5546875" style="664" customWidth="1"/>
    <col min="12544" max="12544" width="29.44140625" style="664" customWidth="1"/>
    <col min="12545" max="12545" width="18.88671875" style="664" customWidth="1"/>
    <col min="12546" max="12546" width="14.44140625" style="664" customWidth="1"/>
    <col min="12547" max="12547" width="16.44140625" style="664" customWidth="1"/>
    <col min="12548" max="12797" width="8.88671875" style="664"/>
    <col min="12798" max="12798" width="4.88671875" style="664" customWidth="1"/>
    <col min="12799" max="12799" width="18.5546875" style="664" customWidth="1"/>
    <col min="12800" max="12800" width="29.44140625" style="664" customWidth="1"/>
    <col min="12801" max="12801" width="18.88671875" style="664" customWidth="1"/>
    <col min="12802" max="12802" width="14.44140625" style="664" customWidth="1"/>
    <col min="12803" max="12803" width="16.44140625" style="664" customWidth="1"/>
    <col min="12804" max="13053" width="8.88671875" style="664"/>
    <col min="13054" max="13054" width="4.88671875" style="664" customWidth="1"/>
    <col min="13055" max="13055" width="18.5546875" style="664" customWidth="1"/>
    <col min="13056" max="13056" width="29.44140625" style="664" customWidth="1"/>
    <col min="13057" max="13057" width="18.88671875" style="664" customWidth="1"/>
    <col min="13058" max="13058" width="14.44140625" style="664" customWidth="1"/>
    <col min="13059" max="13059" width="16.44140625" style="664" customWidth="1"/>
    <col min="13060" max="13309" width="8.88671875" style="664"/>
    <col min="13310" max="13310" width="4.88671875" style="664" customWidth="1"/>
    <col min="13311" max="13311" width="18.5546875" style="664" customWidth="1"/>
    <col min="13312" max="13312" width="29.44140625" style="664" customWidth="1"/>
    <col min="13313" max="13313" width="18.88671875" style="664" customWidth="1"/>
    <col min="13314" max="13314" width="14.44140625" style="664" customWidth="1"/>
    <col min="13315" max="13315" width="16.44140625" style="664" customWidth="1"/>
    <col min="13316" max="13565" width="8.88671875" style="664"/>
    <col min="13566" max="13566" width="4.88671875" style="664" customWidth="1"/>
    <col min="13567" max="13567" width="18.5546875" style="664" customWidth="1"/>
    <col min="13568" max="13568" width="29.44140625" style="664" customWidth="1"/>
    <col min="13569" max="13569" width="18.88671875" style="664" customWidth="1"/>
    <col min="13570" max="13570" width="14.44140625" style="664" customWidth="1"/>
    <col min="13571" max="13571" width="16.44140625" style="664" customWidth="1"/>
    <col min="13572" max="13821" width="8.88671875" style="664"/>
    <col min="13822" max="13822" width="4.88671875" style="664" customWidth="1"/>
    <col min="13823" max="13823" width="18.5546875" style="664" customWidth="1"/>
    <col min="13824" max="13824" width="29.44140625" style="664" customWidth="1"/>
    <col min="13825" max="13825" width="18.88671875" style="664" customWidth="1"/>
    <col min="13826" max="13826" width="14.44140625" style="664" customWidth="1"/>
    <col min="13827" max="13827" width="16.44140625" style="664" customWidth="1"/>
    <col min="13828" max="14077" width="8.88671875" style="664"/>
    <col min="14078" max="14078" width="4.88671875" style="664" customWidth="1"/>
    <col min="14079" max="14079" width="18.5546875" style="664" customWidth="1"/>
    <col min="14080" max="14080" width="29.44140625" style="664" customWidth="1"/>
    <col min="14081" max="14081" width="18.88671875" style="664" customWidth="1"/>
    <col min="14082" max="14082" width="14.44140625" style="664" customWidth="1"/>
    <col min="14083" max="14083" width="16.44140625" style="664" customWidth="1"/>
    <col min="14084" max="14333" width="8.88671875" style="664"/>
    <col min="14334" max="14334" width="4.88671875" style="664" customWidth="1"/>
    <col min="14335" max="14335" width="18.5546875" style="664" customWidth="1"/>
    <col min="14336" max="14336" width="29.44140625" style="664" customWidth="1"/>
    <col min="14337" max="14337" width="18.88671875" style="664" customWidth="1"/>
    <col min="14338" max="14338" width="14.44140625" style="664" customWidth="1"/>
    <col min="14339" max="14339" width="16.44140625" style="664" customWidth="1"/>
    <col min="14340" max="14589" width="8.88671875" style="664"/>
    <col min="14590" max="14590" width="4.88671875" style="664" customWidth="1"/>
    <col min="14591" max="14591" width="18.5546875" style="664" customWidth="1"/>
    <col min="14592" max="14592" width="29.44140625" style="664" customWidth="1"/>
    <col min="14593" max="14593" width="18.88671875" style="664" customWidth="1"/>
    <col min="14594" max="14594" width="14.44140625" style="664" customWidth="1"/>
    <col min="14595" max="14595" width="16.44140625" style="664" customWidth="1"/>
    <col min="14596" max="14845" width="8.88671875" style="664"/>
    <col min="14846" max="14846" width="4.88671875" style="664" customWidth="1"/>
    <col min="14847" max="14847" width="18.5546875" style="664" customWidth="1"/>
    <col min="14848" max="14848" width="29.44140625" style="664" customWidth="1"/>
    <col min="14849" max="14849" width="18.88671875" style="664" customWidth="1"/>
    <col min="14850" max="14850" width="14.44140625" style="664" customWidth="1"/>
    <col min="14851" max="14851" width="16.44140625" style="664" customWidth="1"/>
    <col min="14852" max="15101" width="8.88671875" style="664"/>
    <col min="15102" max="15102" width="4.88671875" style="664" customWidth="1"/>
    <col min="15103" max="15103" width="18.5546875" style="664" customWidth="1"/>
    <col min="15104" max="15104" width="29.44140625" style="664" customWidth="1"/>
    <col min="15105" max="15105" width="18.88671875" style="664" customWidth="1"/>
    <col min="15106" max="15106" width="14.44140625" style="664" customWidth="1"/>
    <col min="15107" max="15107" width="16.44140625" style="664" customWidth="1"/>
    <col min="15108" max="15357" width="8.88671875" style="664"/>
    <col min="15358" max="15358" width="4.88671875" style="664" customWidth="1"/>
    <col min="15359" max="15359" width="18.5546875" style="664" customWidth="1"/>
    <col min="15360" max="15360" width="29.44140625" style="664" customWidth="1"/>
    <col min="15361" max="15361" width="18.88671875" style="664" customWidth="1"/>
    <col min="15362" max="15362" width="14.44140625" style="664" customWidth="1"/>
    <col min="15363" max="15363" width="16.44140625" style="664" customWidth="1"/>
    <col min="15364" max="15613" width="8.88671875" style="664"/>
    <col min="15614" max="15614" width="4.88671875" style="664" customWidth="1"/>
    <col min="15615" max="15615" width="18.5546875" style="664" customWidth="1"/>
    <col min="15616" max="15616" width="29.44140625" style="664" customWidth="1"/>
    <col min="15617" max="15617" width="18.88671875" style="664" customWidth="1"/>
    <col min="15618" max="15618" width="14.44140625" style="664" customWidth="1"/>
    <col min="15619" max="15619" width="16.44140625" style="664" customWidth="1"/>
    <col min="15620" max="15869" width="8.88671875" style="664"/>
    <col min="15870" max="15870" width="4.88671875" style="664" customWidth="1"/>
    <col min="15871" max="15871" width="18.5546875" style="664" customWidth="1"/>
    <col min="15872" max="15872" width="29.44140625" style="664" customWidth="1"/>
    <col min="15873" max="15873" width="18.88671875" style="664" customWidth="1"/>
    <col min="15874" max="15874" width="14.44140625" style="664" customWidth="1"/>
    <col min="15875" max="15875" width="16.44140625" style="664" customWidth="1"/>
    <col min="15876" max="16125" width="8.88671875" style="664"/>
    <col min="16126" max="16126" width="4.88671875" style="664" customWidth="1"/>
    <col min="16127" max="16127" width="18.5546875" style="664" customWidth="1"/>
    <col min="16128" max="16128" width="29.44140625" style="664" customWidth="1"/>
    <col min="16129" max="16129" width="18.88671875" style="664" customWidth="1"/>
    <col min="16130" max="16130" width="14.44140625" style="664" customWidth="1"/>
    <col min="16131" max="16131" width="16.44140625" style="664" customWidth="1"/>
    <col min="16132" max="16384" width="8.88671875" style="664"/>
  </cols>
  <sheetData>
    <row r="1" spans="2:6">
      <c r="B1" s="663" t="s">
        <v>448</v>
      </c>
    </row>
    <row r="2" spans="2:6">
      <c r="B2" s="665" t="s">
        <v>449</v>
      </c>
    </row>
    <row r="3" spans="2:6">
      <c r="B3" s="664" t="s">
        <v>450</v>
      </c>
    </row>
    <row r="4" spans="2:6" ht="15" thickBot="1"/>
    <row r="5" spans="2:6" ht="15" thickBot="1">
      <c r="B5" s="666" t="s">
        <v>451</v>
      </c>
      <c r="C5" s="667" t="s">
        <v>452</v>
      </c>
      <c r="D5" s="668" t="s">
        <v>453</v>
      </c>
      <c r="E5" s="668" t="s">
        <v>454</v>
      </c>
    </row>
    <row r="6" spans="2:6">
      <c r="B6" s="669" t="s">
        <v>455</v>
      </c>
      <c r="C6" s="670">
        <v>24</v>
      </c>
      <c r="D6" s="671">
        <v>310</v>
      </c>
      <c r="E6" s="671">
        <f>C6*D6</f>
        <v>7440</v>
      </c>
    </row>
    <row r="7" spans="2:6" ht="13.8" customHeight="1">
      <c r="B7" s="669" t="s">
        <v>456</v>
      </c>
      <c r="C7" s="670">
        <v>12</v>
      </c>
      <c r="D7" s="672">
        <v>700</v>
      </c>
      <c r="E7" s="672">
        <f>C7*D7</f>
        <v>8400</v>
      </c>
    </row>
    <row r="8" spans="2:6">
      <c r="B8" s="669" t="s">
        <v>457</v>
      </c>
      <c r="C8" s="670">
        <v>36</v>
      </c>
      <c r="D8" s="672">
        <v>145</v>
      </c>
      <c r="E8" s="672">
        <f>C8*D8</f>
        <v>5220</v>
      </c>
    </row>
    <row r="9" spans="2:6">
      <c r="B9" s="669" t="s">
        <v>458</v>
      </c>
      <c r="C9" s="670">
        <v>36</v>
      </c>
      <c r="D9" s="672">
        <v>125</v>
      </c>
      <c r="E9" s="672">
        <v>5000</v>
      </c>
    </row>
    <row r="10" spans="2:6">
      <c r="B10" s="673" t="s">
        <v>459</v>
      </c>
      <c r="C10" s="670">
        <v>12</v>
      </c>
      <c r="D10" s="672">
        <v>350</v>
      </c>
      <c r="E10" s="672">
        <f>C10*D10</f>
        <v>4200</v>
      </c>
      <c r="F10" s="674"/>
    </row>
    <row r="11" spans="2:6">
      <c r="B11" s="673" t="s">
        <v>460</v>
      </c>
      <c r="C11" s="670">
        <v>6</v>
      </c>
      <c r="D11" s="671">
        <v>200</v>
      </c>
      <c r="E11" s="672">
        <f>C11*D11</f>
        <v>1200</v>
      </c>
      <c r="F11" s="674"/>
    </row>
    <row r="12" spans="2:6">
      <c r="B12" s="673" t="s">
        <v>461</v>
      </c>
      <c r="C12" s="670">
        <v>20</v>
      </c>
      <c r="D12" s="672">
        <v>55</v>
      </c>
      <c r="E12" s="672">
        <f>C12*D12</f>
        <v>1100</v>
      </c>
      <c r="F12" s="674"/>
    </row>
    <row r="13" spans="2:6">
      <c r="B13" s="673" t="s">
        <v>462</v>
      </c>
      <c r="C13" s="670">
        <v>12</v>
      </c>
      <c r="D13" s="672">
        <v>225</v>
      </c>
      <c r="E13" s="672">
        <f>C13*D13</f>
        <v>2700</v>
      </c>
      <c r="F13" s="674"/>
    </row>
    <row r="14" spans="2:6">
      <c r="B14" s="673" t="s">
        <v>463</v>
      </c>
      <c r="C14" s="670">
        <v>1</v>
      </c>
      <c r="D14" s="672">
        <v>750</v>
      </c>
      <c r="E14" s="672">
        <f>C14*D14</f>
        <v>750</v>
      </c>
      <c r="F14" s="674"/>
    </row>
    <row r="15" spans="2:6" ht="15" thickBot="1">
      <c r="B15" s="632" t="s">
        <v>464</v>
      </c>
      <c r="C15" s="675"/>
      <c r="D15" s="676"/>
      <c r="E15" s="677">
        <v>1990</v>
      </c>
    </row>
    <row r="16" spans="2:6" ht="15" thickBot="1">
      <c r="B16" s="678" t="s">
        <v>465</v>
      </c>
      <c r="C16" s="679"/>
      <c r="D16" s="680"/>
      <c r="E16" s="681">
        <f>SUM(E6:E15)</f>
        <v>38000</v>
      </c>
      <c r="F16" s="674"/>
    </row>
    <row r="17" spans="2:6">
      <c r="B17" s="682"/>
      <c r="C17" s="683"/>
      <c r="D17" s="683"/>
      <c r="E17" s="684"/>
      <c r="F17" s="674"/>
    </row>
    <row r="18" spans="2:6" ht="15" thickBot="1">
      <c r="B18" s="663" t="s">
        <v>466</v>
      </c>
      <c r="F18" s="685"/>
    </row>
    <row r="19" spans="2:6" ht="15" thickBot="1">
      <c r="B19" s="666" t="s">
        <v>451</v>
      </c>
      <c r="C19" s="686" t="s">
        <v>452</v>
      </c>
      <c r="D19" s="686" t="s">
        <v>453</v>
      </c>
      <c r="E19" s="668" t="s">
        <v>454</v>
      </c>
    </row>
    <row r="20" spans="2:6">
      <c r="B20" s="687" t="s">
        <v>467</v>
      </c>
      <c r="C20" s="688">
        <v>12</v>
      </c>
      <c r="D20" s="689">
        <v>140</v>
      </c>
      <c r="E20" s="690">
        <f t="shared" ref="E20:E24" si="0">+C20*D20</f>
        <v>1680</v>
      </c>
    </row>
    <row r="21" spans="2:6">
      <c r="B21" s="691" t="s">
        <v>468</v>
      </c>
      <c r="C21" s="692">
        <v>30</v>
      </c>
      <c r="D21" s="671">
        <v>50</v>
      </c>
      <c r="E21" s="693">
        <f t="shared" si="0"/>
        <v>1500</v>
      </c>
    </row>
    <row r="22" spans="2:6">
      <c r="B22" s="691" t="s">
        <v>469</v>
      </c>
      <c r="C22" s="692">
        <v>20</v>
      </c>
      <c r="D22" s="671">
        <v>75</v>
      </c>
      <c r="E22" s="693">
        <f t="shared" si="0"/>
        <v>1500</v>
      </c>
    </row>
    <row r="23" spans="2:6">
      <c r="B23" s="691" t="s">
        <v>470</v>
      </c>
      <c r="C23" s="692">
        <v>20</v>
      </c>
      <c r="D23" s="671">
        <v>45</v>
      </c>
      <c r="E23" s="693">
        <f t="shared" si="0"/>
        <v>900</v>
      </c>
    </row>
    <row r="24" spans="2:6">
      <c r="B24" s="691" t="s">
        <v>471</v>
      </c>
      <c r="C24" s="692">
        <v>20</v>
      </c>
      <c r="D24" s="671">
        <v>100</v>
      </c>
      <c r="E24" s="693">
        <f t="shared" si="0"/>
        <v>2000</v>
      </c>
    </row>
    <row r="25" spans="2:6">
      <c r="B25" s="694" t="s">
        <v>472</v>
      </c>
      <c r="C25" s="692">
        <v>7</v>
      </c>
      <c r="D25" s="672">
        <v>200</v>
      </c>
      <c r="E25" s="693">
        <f t="shared" ref="E25:E27" si="1">C25*D25</f>
        <v>1400</v>
      </c>
    </row>
    <row r="26" spans="2:6">
      <c r="B26" s="694" t="s">
        <v>473</v>
      </c>
      <c r="C26" s="692">
        <v>15</v>
      </c>
      <c r="D26" s="672">
        <v>50</v>
      </c>
      <c r="E26" s="693">
        <f t="shared" si="1"/>
        <v>750</v>
      </c>
    </row>
    <row r="27" spans="2:6">
      <c r="B27" s="695" t="s">
        <v>474</v>
      </c>
      <c r="C27" s="692">
        <v>12</v>
      </c>
      <c r="D27" s="672">
        <v>500</v>
      </c>
      <c r="E27" s="693">
        <f t="shared" si="1"/>
        <v>6000</v>
      </c>
    </row>
    <row r="28" spans="2:6" ht="15" thickBot="1">
      <c r="B28" s="696" t="s">
        <v>464</v>
      </c>
      <c r="C28" s="697"/>
      <c r="D28" s="677"/>
      <c r="E28" s="698">
        <v>850</v>
      </c>
    </row>
    <row r="29" spans="2:6" ht="15" thickBot="1">
      <c r="B29" s="699" t="s">
        <v>465</v>
      </c>
      <c r="C29" s="679"/>
      <c r="D29" s="700"/>
      <c r="E29" s="701">
        <f>SUM(E25:E28)</f>
        <v>9000</v>
      </c>
    </row>
    <row r="30" spans="2:6" ht="15" thickBot="1">
      <c r="B30" s="702"/>
    </row>
    <row r="31" spans="2:6" ht="16.2" thickBot="1">
      <c r="B31" s="663"/>
      <c r="D31" s="703" t="s">
        <v>475</v>
      </c>
      <c r="E31" s="704">
        <f>E16+E29</f>
        <v>47000</v>
      </c>
    </row>
    <row r="32" spans="2:6">
      <c r="B32" s="665"/>
    </row>
    <row r="33" spans="2:2">
      <c r="B33" s="663"/>
    </row>
    <row r="34" spans="2:2">
      <c r="B34" s="665"/>
    </row>
    <row r="35" spans="2:2">
      <c r="B35" s="663"/>
    </row>
    <row r="36" spans="2:2">
      <c r="B36" s="66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Projected 2022 Income Statement</vt:lpstr>
      <vt:lpstr>Strata 125 BS Nov 2022 </vt:lpstr>
      <vt:lpstr>Strata 125 2022 Reserve funding</vt:lpstr>
      <vt:lpstr>2023 Strata #125 Budget</vt:lpstr>
      <vt:lpstr>2023 Strata #125 Budget Mthly</vt:lpstr>
      <vt:lpstr>MAJOR 2022</vt:lpstr>
      <vt:lpstr>CAPITAL 2022</vt:lpstr>
      <vt:lpstr>Payroll 2023</vt:lpstr>
      <vt:lpstr>FLOW 2022</vt:lpstr>
      <vt:lpstr>CAPEX 2023</vt:lpstr>
      <vt:lpstr>MAJOR 2023</vt:lpstr>
      <vt:lpstr>Pool &amp; Beach Furniture</vt:lpstr>
      <vt:lpstr>FLOW 2023</vt:lpstr>
      <vt:lpstr>Pool &amp; Beach Furniture (2)</vt:lpstr>
      <vt:lpstr>'2023 Strata #125 Budget'!Print_Area</vt:lpstr>
      <vt:lpstr>'CAPEX 2023'!Print_Area</vt:lpstr>
      <vt:lpstr>'CAPITAL 2022'!Print_Area</vt:lpstr>
      <vt:lpstr>'FLOW 2022'!Print_Area</vt:lpstr>
      <vt:lpstr>'FLOW 2023'!Print_Area</vt:lpstr>
      <vt:lpstr>'MAJOR 2022'!Print_Area</vt:lpstr>
      <vt:lpstr>'MAJOR 2023'!Print_Area</vt:lpstr>
      <vt:lpstr>'Projected 2022 Income Statement'!Print_Area</vt:lpstr>
      <vt:lpstr>'Strata 125 BS Nov 2022 '!Print_Area</vt:lpstr>
      <vt:lpstr>'2023 Strata #125 Budget'!Print_Titles</vt:lpstr>
      <vt:lpstr>'2023 Strata #125 Budget Mthly'!Print_Titles</vt:lpstr>
      <vt:lpstr>'Projected 2022 Income Statement'!Print_Titles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Lyra Mcfarlane</dc:creator>
  <cp:lastModifiedBy>Lyra Mcfarlane</cp:lastModifiedBy>
  <dcterms:created xsi:type="dcterms:W3CDTF">2022-12-12T14:28:42Z</dcterms:created>
  <dcterms:modified xsi:type="dcterms:W3CDTF">2023-01-18T22:02:26Z</dcterms:modified>
</cp:coreProperties>
</file>